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2995" windowHeight="10035" activeTab="0"/>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<sst xmlns="http://schemas.openxmlformats.org/spreadsheetml/2006/main" count="497" uniqueCount="439">
  <si>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</si>
  <si>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</si>
  <si>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</si>
  <si>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</si>
  <si>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</si>
  <si>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</si>
  <si>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</si>
  <si>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</si>
  <si>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</si>
  <si>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</si>
  <si>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</si>
  <si>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</si>
  <si>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</si>
  <si>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</si>
  <si>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</si>
  <si>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</si>
  <si>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</si>
  <si>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</si>
  <si>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</si>
  <si>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</si>
  <si>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</si>
  <si>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</si>
  <si>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</si>
  <si>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</si>
  <si>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</si>
  <si>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</si>
  <si>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</si>
  <si>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</si>
  <si>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</si>
  <si>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</si>
  <si>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</si>
  <si>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</si>
  <si>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</si>
  <si>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</si>
  <si>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</si>
  <si>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</si>
  <si>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</si>
  <si>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</si>
  <si>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</si>
  <si>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</si>
  <si>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</si>
  <si>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</si>
  <si>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</si>
  <si>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</si>
  <si>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</si>
  <si>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</si>
  <si>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</si>
  <si>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</si>
  <si>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</si>
  <si>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</si>
  <si>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</si>
  <si>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</si>
  <si>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</si>
  <si>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</si>
  <si>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</si>
  <si>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</si>
  <si>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</si>
  <si>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</si>
  <si>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</si>
  <si>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</si>
  <si>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</si>
  <si>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</si>
  <si>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</si>
  <si>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</si>
  <si>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</si>
  <si>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</si>
  <si>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</si>
  <si>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</si>
  <si>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</si>
  <si>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</si>
  <si>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</si>
  <si>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</si>
  <si>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</si>
  <si>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</si>
  <si>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</si>
  <si>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</si>
  <si>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</si>
  <si>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</si>
  <si>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</si>
  <si>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</si>
  <si>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</si>
  <si>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</si>
  <si>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</si>
  <si>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</si>
  <si>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</si>
  <si>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</si>
  <si>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</si>
  <si>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</si>
  <si>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</si>
  <si>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</si>
  <si>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</si>
  <si>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</si>
  <si>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</si>
  <si>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</si>
  <si>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</si>
  <si>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</si>
  <si>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</si>
  <si>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</si>
  <si>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</si>
  <si>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</si>
  <si>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</si>
  <si>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</si>
  <si>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</si>
  <si>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</si>
  <si>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</si>
  <si>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</si>
  <si>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</si>
  <si>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</si>
  <si>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</si>
  <si>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</si>
  <si>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</si>
  <si>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</si>
  <si>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</si>
  <si>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</si>
  <si>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</si>
  <si>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</si>
  <si>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</si>
  <si>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</si>
  <si>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</si>
  <si>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</si>
  <si>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</si>
  <si>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</si>
  <si>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</si>
  <si>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</si>
  <si>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</si>
  <si>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</si>
  <si>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</si>
  <si>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</si>
  <si>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</si>
  <si>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</si>
  <si>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</si>
  <si>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</si>
  <si>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</si>
  <si>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</si>
  <si>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</si>
  <si>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</si>
  <si>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</si>
  <si>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</si>
  <si>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</si>
  <si>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</si>
  <si>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</si>
  <si>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</si>
  <si>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</si>
  <si>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</si>
  <si>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</si>
  <si>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</si>
  <si>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</si>
  <si>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</si>
  <si>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</si>
  <si>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</si>
  <si>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</si>
  <si>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</si>
  <si>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</si>
  <si>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</si>
  <si>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</si>
  <si>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</si>
  <si>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</si>
  <si>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</si>
  <si>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</si>
  <si>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</si>
  <si>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</si>
  <si>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</si>
  <si>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</si>
  <si>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</si>
  <si>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</si>
  <si>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</si>
  <si>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</si>
  <si>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</si>
  <si>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</si>
  <si>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</si>
  <si>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</si>
  <si>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</si>
  <si>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</si>
  <si>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</si>
  <si>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</si>
  <si>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</si>
  <si>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</si>
  <si>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</si>
  <si>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</si>
  <si>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</si>
  <si>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</si>
  <si>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</si>
  <si>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</si>
  <si>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</si>
  <si>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</si>
  <si>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</si>
  <si>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</si>
  <si>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</si>
  <si>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</si>
  <si>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</si>
  <si>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</si>
  <si>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</si>
  <si>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</si>
  <si>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</si>
  <si>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</si>
  <si>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</si>
  <si>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</si>
  <si>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</si>
  <si>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</si>
  <si>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</si>
  <si>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</si>
  <si>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</si>
  <si>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</si>
  <si>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</si>
  <si>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</si>
  <si>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</si>
  <si>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</si>
  <si>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</si>
  <si>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</si>
  <si>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</si>
  <si>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</si>
  <si>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</si>
  <si>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</si>
  <si>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</si>
  <si>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</si>
  <si>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</si>
  <si>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</si>
  <si>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</si>
  <si>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</si>
  <si>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</si>
  <si>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</si>
  <si>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</si>
  <si>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</si>
  <si>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</si>
  <si>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</si>
  <si>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</si>
  <si>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</si>
  <si>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</si>
  <si>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</si>
  <si>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</si>
  <si>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</si>
  <si>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</si>
  <si>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</si>
  <si>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</si>
  <si>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</si>
  <si>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</si>
  <si>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</si>
  <si>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</si>
  <si>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</si>
  <si>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</si>
  <si>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</si>
  <si>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</si>
  <si>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</si>
  <si>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</si>
  <si>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</si>
  <si>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</si>
  <si>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</si>
  <si>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</si>
  <si>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</si>
  <si>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</si>
  <si>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</si>
  <si>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</si>
  <si>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</si>
  <si>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</si>
  <si>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</si>
  <si>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</si>
  <si>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</si>
  <si>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</si>
  <si>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</si>
  <si>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</si>
  <si>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</si>
  <si>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</si>
  <si>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</si>
  <si>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</si>
  <si>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</si>
  <si>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</si>
  <si>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</si>
  <si>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</si>
  <si>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</si>
  <si>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</si>
  <si>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</si>
  <si>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</si>
  <si>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</si>
  <si>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</si>
  <si>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</si>
  <si>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</si>
  <si>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</si>
  <si>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</si>
  <si>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</si>
  <si>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</si>
  <si>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</si>
  <si>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</si>
  <si>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</si>
  <si>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</si>
  <si>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</si>
  <si>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</si>
  <si>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</si>
  <si>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</si>
  <si>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</si>
  <si>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</si>
  <si>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</si>
  <si>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</si>
  <si>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</si>
  <si>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</si>
  <si>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</si>
  <si>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</si>
  <si>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</si>
  <si>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</si>
  <si>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</si>
  <si>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</si>
  <si>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</si>
  <si>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</si>
  <si>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</si>
  <si>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</si>
  <si>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</si>
  <si>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</si>
  <si>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</si>
  <si>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</si>
  <si>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</si>
  <si>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</si>
  <si>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</si>
  <si>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</si>
  <si>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</si>
  <si>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</si>
  <si>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</si>
  <si>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</si>
  <si>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</si>
  <si>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</si>
  <si>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</si>
  <si>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</si>
  <si>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</si>
  <si>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</si>
  <si>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</si>
  <si>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</si>
  <si>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</si>
  <si>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</si>
  <si>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</si>
  <si>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</si>
  <si>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</si>
  <si>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</si>
  <si>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</si>
  <si>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</si>
  <si>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</si>
  <si>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</si>
  <si>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</si>
  <si>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</si>
  <si>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</si>
  <si>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</si>
  <si>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</si>
  <si>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</si>
  <si>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</si>
  <si>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</si>
  <si>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</si>
  <si>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</si>
  <si>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</si>
  <si>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</si>
  <si>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</si>
  <si>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</si>
  <si>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</si>
  <si>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</si>
  <si>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</si>
  <si>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</si>
  <si>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</si>
  <si>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</si>
  <si>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</si>
  <si>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</si>
  <si>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</si>
  <si>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</si>
  <si>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</si>
  <si>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</si>
  <si>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</si>
  <si>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</si>
  <si>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</si>
  <si>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</si>
  <si>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</si>
  <si>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</si>
  <si>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</si>
  <si>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</si>
  <si>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</si>
  <si>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</si>
  <si>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</si>
  <si>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</si>
  <si>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</si>
  <si>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</si>
  <si>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</si>
  <si>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</si>
  <si>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</si>
  <si>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</si>
  <si>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</si>
  <si>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</si>
  <si>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</si>
  <si>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</si>
  <si>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</si>
  <si>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</si>
  <si>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</si>
  <si>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</si>
  <si>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</si>
  <si>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</si>
  <si>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</si>
  <si>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</si>
  <si>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</si>
  <si>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</si>
  <si>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</si>
  <si>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</si>
  <si>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</si>
  <si>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</si>
  <si>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</si>
  <si>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</si>
  <si>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</si>
  <si>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</si>
  <si>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</si>
  <si>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</si>
  <si>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</si>
  <si>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</si>
  <si>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</si>
  <si>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</si>
  <si>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</si>
  <si>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</si>
  <si>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</si>
  <si>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</si>
  <si>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</si>
  <si>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</si>
  <si>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</si>
  <si>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</si>
  <si>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</si>
  <si>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</si>
  <si>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</si>
  <si>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</si>
  <si>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</si>
  <si>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</si>
  <si>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</si>
  <si>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</si>
  <si>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</si>
  <si>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</si>
  <si>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lei</t>
  </si>
  <si>
    <t xml:space="preserve">   - activitate curenta,din care:</t>
  </si>
  <si>
    <t>per capita</t>
  </si>
  <si>
    <t>per servicii</t>
  </si>
  <si>
    <t>Indemnizatii de hrana</t>
  </si>
  <si>
    <t>Presedinte - Director General,</t>
  </si>
  <si>
    <t>Director economic,</t>
  </si>
  <si>
    <t>Intocmit</t>
  </si>
  <si>
    <t xml:space="preserve">                 Ec.Lata Ionut</t>
  </si>
  <si>
    <t xml:space="preserve">    Ec. Vladu Maria</t>
  </si>
  <si>
    <t>Ec. Betiu Adrian</t>
  </si>
  <si>
    <t>CONT DE EXECUTIE CHELTUIELI MAI  2019</t>
  </si>
  <si>
    <t>CONT DE EXECUTIE VENITURI MAI 2019</t>
  </si>
  <si>
    <t>66.05.20.25</t>
  </si>
  <si>
    <t>Cheltuieli judiciare si extrajudiciare derivate din actiuni in reprezentarea intereselor statului, potrivit dispozitiilor legale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</si>
</sst>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Red]\-#,##0.00\ "/>
    <numFmt numFmtId="165" formatCode="_-* #,##0.00\ _l_e_i_-;\-* #,##0.00\ _l_e_i_-;_-* &quot;-&quot;??\ _l_e_i_-;_-@_-"/>
    <numFmt numFmtId="166" formatCode="#,##0.0"/>
  </numFmts>
  <fonts count="35">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sz val="12"/>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3" fillId="3" borderId="0" applyNumberFormat="0" applyBorder="0" applyAlignment="0" applyProtection="0"/>
    <xf numFmtId="0" fontId="27"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22"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5" fillId="7" borderId="1" applyNumberFormat="0" applyAlignment="0" applyProtection="0"/>
    <xf numFmtId="0" fontId="28" fillId="0" borderId="6" applyNumberFormat="0" applyFill="0" applyAlignment="0" applyProtection="0"/>
    <xf numFmtId="0" fontId="2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8"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cellStyleXfs>
  <cellXfs count="116">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6" fontId="2" fillId="0" borderId="0" xfId="0" applyNumberFormat="1" applyFont="1" applyFill="1" applyBorder="1" applyAlignment="1">
      <alignment/>
    </xf>
    <xf numFmtId="3" fontId="4" fillId="0" borderId="0" xfId="0" applyNumberFormat="1" applyFont="1" applyFill="1" applyBorder="1" applyAlignment="1">
      <alignment horizontal="center" wrapText="1"/>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4" fontId="5" fillId="0" borderId="10" xfId="62" applyNumberFormat="1" applyFont="1" applyFill="1" applyBorder="1" applyAlignment="1" applyProtection="1">
      <alignment horizontal="left" wrapText="1"/>
      <protection/>
    </xf>
    <xf numFmtId="4" fontId="5" fillId="0" borderId="0" xfId="0" applyNumberFormat="1" applyFont="1" applyFill="1" applyAlignment="1">
      <alignment/>
    </xf>
    <xf numFmtId="0" fontId="5" fillId="0" borderId="0" xfId="0" applyFont="1" applyFill="1" applyAlignment="1">
      <alignment/>
    </xf>
    <xf numFmtId="164" fontId="5" fillId="0" borderId="10" xfId="62"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62" applyNumberFormat="1" applyFont="1" applyFill="1" applyBorder="1" applyAlignment="1">
      <alignment wrapText="1"/>
      <protection/>
    </xf>
    <xf numFmtId="164" fontId="2" fillId="0" borderId="10" xfId="62" applyNumberFormat="1" applyFont="1" applyFill="1" applyBorder="1" applyAlignment="1">
      <alignment wrapText="1"/>
      <protection/>
    </xf>
    <xf numFmtId="164" fontId="2" fillId="0" borderId="10" xfId="62"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4" fontId="6" fillId="0" borderId="10" xfId="62"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64" fontId="5" fillId="0" borderId="10" xfId="63" applyNumberFormat="1" applyFont="1" applyFill="1" applyBorder="1" applyAlignment="1">
      <alignment wrapText="1"/>
      <protection/>
    </xf>
    <xf numFmtId="164" fontId="2" fillId="0" borderId="10" xfId="63" applyNumberFormat="1" applyFont="1" applyFill="1" applyBorder="1" applyAlignment="1">
      <alignment wrapText="1"/>
      <protection/>
    </xf>
    <xf numFmtId="49" fontId="9" fillId="0" borderId="10" xfId="0" applyNumberFormat="1" applyFont="1" applyFill="1" applyBorder="1" applyAlignment="1">
      <alignment vertical="top" wrapText="1"/>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4" fontId="10" fillId="0" borderId="10" xfId="62" applyNumberFormat="1" applyFont="1" applyFill="1" applyBorder="1" applyAlignment="1">
      <alignment wrapText="1"/>
      <protection/>
    </xf>
    <xf numFmtId="4" fontId="2" fillId="0" borderId="10" xfId="62" applyNumberFormat="1" applyFont="1" applyFill="1" applyBorder="1" applyAlignment="1" applyProtection="1">
      <alignment wrapText="1"/>
      <protection/>
    </xf>
    <xf numFmtId="164" fontId="10" fillId="0" borderId="10" xfId="62" applyNumberFormat="1" applyFont="1" applyFill="1" applyBorder="1" applyAlignment="1">
      <alignment horizontal="left" vertical="center" wrapText="1"/>
      <protection/>
    </xf>
    <xf numFmtId="164" fontId="11" fillId="0" borderId="10" xfId="63" applyNumberFormat="1" applyFont="1" applyFill="1" applyBorder="1" applyAlignment="1">
      <alignment horizontal="left" vertical="center" wrapText="1"/>
      <protection/>
    </xf>
    <xf numFmtId="164" fontId="10" fillId="0" borderId="10" xfId="63"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4" fontId="5" fillId="0" borderId="10" xfId="61" applyNumberFormat="1" applyFont="1" applyFill="1" applyBorder="1" applyAlignment="1">
      <alignment vertical="top" wrapText="1"/>
      <protection/>
    </xf>
    <xf numFmtId="164" fontId="5" fillId="0" borderId="10" xfId="64"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62" applyNumberFormat="1" applyFont="1" applyFill="1" applyBorder="1" applyAlignment="1">
      <alignment wrapText="1"/>
      <protection/>
    </xf>
    <xf numFmtId="164" fontId="5" fillId="0" borderId="10" xfId="62" applyNumberFormat="1" applyFont="1" applyFill="1" applyBorder="1" applyAlignment="1">
      <alignment/>
      <protection/>
    </xf>
    <xf numFmtId="164" fontId="2" fillId="0" borderId="10" xfId="62"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4" fontId="5" fillId="0" borderId="10" xfId="63" applyNumberFormat="1" applyFont="1" applyFill="1" applyBorder="1" applyAlignment="1" applyProtection="1">
      <alignment horizontal="right" wrapText="1"/>
      <protection/>
    </xf>
    <xf numFmtId="4" fontId="5" fillId="0" borderId="10" xfId="63"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63" applyNumberFormat="1" applyFont="1" applyFill="1" applyBorder="1" applyAlignment="1" applyProtection="1">
      <alignment horizontal="right" wrapText="1"/>
      <protection/>
    </xf>
    <xf numFmtId="4" fontId="7" fillId="0" borderId="10" xfId="63"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63"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63"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4" fontId="5" fillId="0" borderId="10" xfId="0" applyNumberFormat="1" applyFont="1" applyFill="1" applyBorder="1" applyAlignment="1">
      <alignment/>
    </xf>
    <xf numFmtId="0" fontId="2" fillId="0" borderId="0" xfId="0" applyFont="1" applyFill="1" applyAlignment="1">
      <alignment wrapText="1"/>
    </xf>
    <xf numFmtId="0" fontId="4" fillId="0" borderId="0" xfId="0" applyFont="1" applyFill="1" applyAlignment="1">
      <alignment horizontal="left"/>
    </xf>
    <xf numFmtId="4" fontId="14" fillId="0" borderId="0" xfId="0" applyNumberFormat="1" applyFont="1" applyFill="1" applyAlignment="1">
      <alignment horizontal="center"/>
    </xf>
    <xf numFmtId="0" fontId="2" fillId="0" borderId="0" xfId="0" applyFont="1" applyFill="1" applyBorder="1" applyAlignment="1">
      <alignment/>
    </xf>
    <xf numFmtId="0" fontId="14"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horizontal="center"/>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15" fillId="0" borderId="10" xfId="0" applyNumberFormat="1" applyFont="1" applyFill="1" applyBorder="1" applyAlignment="1">
      <alignment horizontal="left"/>
    </xf>
    <xf numFmtId="4" fontId="5" fillId="0" borderId="10" xfId="0" applyNumberFormat="1" applyFont="1" applyFill="1" applyBorder="1" applyAlignment="1">
      <alignment wrapText="1"/>
    </xf>
    <xf numFmtId="4" fontId="5" fillId="0" borderId="0" xfId="0" applyNumberFormat="1" applyFont="1" applyFill="1" applyBorder="1" applyAlignment="1">
      <alignment/>
    </xf>
    <xf numFmtId="49" fontId="16"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7" fillId="0" borderId="10" xfId="0" applyNumberFormat="1" applyFont="1" applyFill="1" applyBorder="1" applyAlignment="1">
      <alignment wrapText="1"/>
    </xf>
    <xf numFmtId="4" fontId="7" fillId="0" borderId="10" xfId="0" applyNumberFormat="1" applyFont="1" applyFill="1" applyBorder="1" applyAlignment="1">
      <alignment wrapText="1"/>
    </xf>
    <xf numFmtId="0" fontId="16" fillId="0" borderId="10" xfId="0" applyFont="1" applyFill="1" applyBorder="1" applyAlignment="1">
      <alignment wrapText="1"/>
    </xf>
    <xf numFmtId="49" fontId="16" fillId="0" borderId="10" xfId="57" applyNumberFormat="1" applyFont="1" applyFill="1" applyBorder="1" applyAlignment="1" applyProtection="1">
      <alignment horizontal="left"/>
      <protection locked="0"/>
    </xf>
    <xf numFmtId="4" fontId="2" fillId="0" borderId="10" xfId="57"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10" fillId="0" borderId="10" xfId="0" applyNumberFormat="1" applyFont="1" applyFill="1" applyBorder="1" applyAlignment="1">
      <alignment wrapText="1"/>
    </xf>
    <xf numFmtId="49" fontId="16"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6" fillId="0" borderId="10" xfId="0" applyNumberFormat="1" applyFont="1" applyFill="1" applyBorder="1" applyAlignment="1">
      <alignment horizontal="left"/>
    </xf>
    <xf numFmtId="164"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64" fontId="2" fillId="0" borderId="10" xfId="62"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2" fillId="24" borderId="10" xfId="0" applyNumberFormat="1" applyFont="1" applyFill="1" applyBorder="1" applyAlignment="1" applyProtection="1">
      <alignment vertical="top" wrapText="1"/>
      <protection/>
    </xf>
    <xf numFmtId="3" fontId="6" fillId="24" borderId="10" xfId="0" applyNumberFormat="1" applyFont="1" applyFill="1" applyBorder="1" applyAlignment="1" applyProtection="1">
      <alignment horizontal="center" vertical="top" wrapText="1"/>
      <protection/>
    </xf>
    <xf numFmtId="164" fontId="2" fillId="24" borderId="10" xfId="62" applyNumberFormat="1" applyFont="1" applyFill="1" applyBorder="1" applyAlignment="1">
      <alignment wrapText="1"/>
      <protection/>
    </xf>
    <xf numFmtId="4" fontId="5" fillId="0" borderId="10" xfId="0" applyNumberFormat="1" applyFont="1" applyFill="1" applyBorder="1" applyAlignment="1">
      <alignment/>
    </xf>
    <xf numFmtId="0" fontId="34" fillId="0" borderId="0" xfId="0" applyFont="1" applyFill="1" applyAlignment="1">
      <alignment/>
    </xf>
    <xf numFmtId="4" fontId="34" fillId="0" borderId="0" xfId="0" applyNumberFormat="1" applyFont="1" applyFill="1" applyAlignment="1">
      <alignment/>
    </xf>
    <xf numFmtId="0" fontId="34" fillId="0" borderId="0" xfId="0" applyFont="1" applyFill="1" applyAlignment="1">
      <alignment horizontal="center"/>
    </xf>
    <xf numFmtId="0" fontId="0" fillId="0" borderId="0" xfId="0" applyFont="1" applyFill="1" applyAlignment="1">
      <alignment/>
    </xf>
    <xf numFmtId="4" fontId="0" fillId="0" borderId="0" xfId="0" applyNumberFormat="1" applyFont="1" applyFill="1" applyAlignment="1">
      <alignment/>
    </xf>
    <xf numFmtId="0" fontId="0" fillId="0" borderId="0" xfId="0" applyFont="1" applyFill="1" applyAlignment="1">
      <alignment horizontal="center"/>
    </xf>
    <xf numFmtId="3" fontId="2" fillId="0" borderId="0" xfId="0" applyNumberFormat="1" applyFont="1" applyFill="1" applyBorder="1" applyAlignment="1">
      <alignment wrapText="1"/>
    </xf>
    <xf numFmtId="4" fontId="2" fillId="0" borderId="0" xfId="63" applyNumberFormat="1" applyFont="1" applyFill="1" applyBorder="1" applyAlignment="1" applyProtection="1">
      <alignment horizontal="right" wrapText="1"/>
      <protection/>
    </xf>
    <xf numFmtId="49" fontId="5" fillId="0" borderId="10" xfId="0" applyNumberFormat="1" applyFont="1" applyFill="1" applyBorder="1" applyAlignment="1">
      <alignment vertical="top" wrapText="1"/>
    </xf>
    <xf numFmtId="0" fontId="5" fillId="0" borderId="0" xfId="0" applyFont="1" applyFill="1" applyBorder="1" applyAlignment="1">
      <alignment horizontal="center" wrapText="1"/>
    </xf>
    <xf numFmtId="0" fontId="15" fillId="0" borderId="0" xfId="0" applyFont="1" applyFill="1" applyBorder="1" applyAlignment="1">
      <alignment horizontal="center" wrapText="1"/>
    </xf>
    <xf numFmtId="0" fontId="5" fillId="0" borderId="0" xfId="0" applyFont="1" applyFill="1" applyBorder="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rmal 5" xfId="60"/>
    <cellStyle name="Normal_buget 2004 cf lg 507 2003 CU DEBL10% MAI cu virari" xfId="61"/>
    <cellStyle name="Normal_BUGET RECTIFICARE OUG 89 VIRARI FINALE" xfId="62"/>
    <cellStyle name="Normal_BUGET RECTIFICARE OUG 89 VIRARI FINALE_12.Cont executie CHELTUIELI DECEMBRIE 2014" xfId="63"/>
    <cellStyle name="Normal_LG 216 CALCULE BVC 2001" xfId="64"/>
    <cellStyle name="Note" xfId="65"/>
    <cellStyle name="Output" xfId="66"/>
    <cellStyle name="Percent" xfId="67"/>
    <cellStyle name="Percent 2" xfId="68"/>
    <cellStyle name="Style 1"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03"/>
  <sheetViews>
    <sheetView tabSelected="1" zoomScalePageLayoutView="0" workbookViewId="0" topLeftCell="A1">
      <pane xSplit="4" ySplit="6" topLeftCell="F7" activePane="bottomRight" state="frozen"/>
      <selection pane="topLeft" activeCell="A3" sqref="A3:F3"/>
      <selection pane="topRight" activeCell="A3" sqref="A3:F3"/>
      <selection pane="bottomLeft" activeCell="A3" sqref="A3:F3"/>
      <selection pane="bottomRight" activeCell="G76" sqref="G76"/>
    </sheetView>
  </sheetViews>
  <sheetFormatPr defaultColWidth="9.140625" defaultRowHeight="12.75"/>
  <cols>
    <col min="1" max="1" width="10.28125" style="66" bestFit="1" customWidth="1"/>
    <col min="2" max="2" width="57.57421875" style="5" customWidth="1"/>
    <col min="3" max="3" width="5.57421875" style="5" customWidth="1"/>
    <col min="4" max="4" width="14.00390625" style="47" customWidth="1"/>
    <col min="5" max="5" width="11.28125" style="47" hidden="1" customWidth="1"/>
    <col min="6" max="7" width="18.00390625" style="5" customWidth="1"/>
    <col min="8" max="8" width="13.421875" style="69" customWidth="1"/>
    <col min="9" max="9" width="9.140625" style="69" customWidth="1"/>
    <col min="10" max="10" width="10.57421875" style="69" customWidth="1"/>
    <col min="11" max="11" width="10.8515625" style="69" customWidth="1"/>
    <col min="12" max="12" width="11.00390625" style="69" customWidth="1"/>
    <col min="13" max="13" width="10.28125" style="69" customWidth="1"/>
    <col min="14" max="14" width="9.140625" style="69" customWidth="1"/>
    <col min="15" max="15" width="10.00390625" style="69" customWidth="1"/>
    <col min="16" max="16" width="10.7109375" style="69" customWidth="1"/>
    <col min="17" max="17" width="10.00390625" style="69" customWidth="1"/>
    <col min="18" max="18" width="10.28125" style="69" customWidth="1"/>
    <col min="19" max="19" width="10.00390625" style="69" customWidth="1"/>
    <col min="20" max="20" width="10.8515625" style="69" customWidth="1"/>
    <col min="21" max="21" width="9.140625" style="69" customWidth="1"/>
    <col min="22" max="22" width="9.7109375" style="69" customWidth="1"/>
    <col min="23" max="23" width="10.140625" style="69" customWidth="1"/>
    <col min="24" max="24" width="10.8515625" style="69" customWidth="1"/>
    <col min="25" max="25" width="9.7109375" style="69" customWidth="1"/>
    <col min="26" max="27" width="10.57421875" style="69" customWidth="1"/>
    <col min="28" max="28" width="10.8515625" style="69" customWidth="1"/>
    <col min="29" max="29" width="9.8515625" style="69" customWidth="1"/>
    <col min="30" max="30" width="9.00390625" style="69" customWidth="1"/>
    <col min="31" max="31" width="10.140625" style="69" customWidth="1"/>
    <col min="32" max="32" width="10.57421875" style="69" customWidth="1"/>
    <col min="33" max="33" width="10.7109375" style="69" customWidth="1"/>
    <col min="34" max="34" width="9.28125" style="69" customWidth="1"/>
    <col min="35" max="35" width="10.28125" style="69" customWidth="1"/>
    <col min="36" max="36" width="9.8515625" style="69" customWidth="1"/>
    <col min="37" max="37" width="10.7109375" style="69" customWidth="1"/>
    <col min="38" max="38" width="10.00390625" style="69" customWidth="1"/>
    <col min="39" max="39" width="10.28125" style="69" customWidth="1"/>
    <col min="40" max="40" width="9.57421875" style="69" customWidth="1"/>
    <col min="41" max="41" width="10.7109375" style="69" customWidth="1"/>
    <col min="42" max="42" width="10.140625" style="69" bestFit="1" customWidth="1"/>
    <col min="43" max="43" width="10.57421875" style="69" customWidth="1"/>
    <col min="44" max="44" width="10.00390625" style="69" customWidth="1"/>
    <col min="45" max="45" width="10.8515625" style="69" customWidth="1"/>
    <col min="46" max="46" width="10.140625" style="69" customWidth="1"/>
    <col min="47" max="47" width="9.7109375" style="69" customWidth="1"/>
    <col min="48" max="48" width="10.8515625" style="69" customWidth="1"/>
    <col min="49" max="49" width="11.140625" style="69" customWidth="1"/>
    <col min="50" max="50" width="9.140625" style="69" customWidth="1"/>
    <col min="51" max="51" width="10.57421875" style="69" customWidth="1"/>
    <col min="52" max="52" width="9.8515625" style="69" customWidth="1"/>
    <col min="53" max="53" width="10.8515625" style="69" customWidth="1"/>
    <col min="54" max="54" width="10.28125" style="69" customWidth="1"/>
    <col min="55" max="55" width="8.57421875" style="69" customWidth="1"/>
    <col min="56" max="56" width="10.421875" style="69" customWidth="1"/>
    <col min="57" max="58" width="9.8515625" style="69" customWidth="1"/>
    <col min="59" max="59" width="9.28125" style="69" customWidth="1"/>
    <col min="60" max="60" width="9.00390625" style="69" customWidth="1"/>
    <col min="61" max="61" width="10.421875" style="69" customWidth="1"/>
    <col min="62" max="62" width="11.28125" style="69" customWidth="1"/>
    <col min="63" max="63" width="9.8515625" style="69" customWidth="1"/>
    <col min="64" max="64" width="10.421875" style="69" customWidth="1"/>
    <col min="65" max="65" width="9.7109375" style="69" customWidth="1"/>
    <col min="66" max="66" width="11.140625" style="69" customWidth="1"/>
    <col min="67" max="67" width="10.421875" style="69" customWidth="1"/>
    <col min="68" max="68" width="10.00390625" style="69" customWidth="1"/>
    <col min="69" max="69" width="10.140625" style="69" customWidth="1"/>
    <col min="70" max="70" width="10.7109375" style="69" customWidth="1"/>
    <col min="71" max="71" width="11.140625" style="69" customWidth="1"/>
    <col min="72" max="72" width="9.57421875" style="69" customWidth="1"/>
    <col min="73" max="73" width="11.28125" style="69" customWidth="1"/>
    <col min="74" max="74" width="11.00390625" style="69" customWidth="1"/>
    <col min="75" max="75" width="9.8515625" style="69" customWidth="1"/>
    <col min="76" max="76" width="10.7109375" style="69" customWidth="1"/>
    <col min="77" max="77" width="10.28125" style="69" customWidth="1"/>
    <col min="78" max="78" width="10.57421875" style="69" customWidth="1"/>
    <col min="79" max="79" width="9.57421875" style="69" customWidth="1"/>
    <col min="80" max="80" width="8.421875" style="69" customWidth="1"/>
    <col min="81" max="81" width="10.7109375" style="69" customWidth="1"/>
    <col min="82" max="82" width="10.140625" style="69" customWidth="1"/>
    <col min="83" max="83" width="10.7109375" style="69" customWidth="1"/>
    <col min="84" max="84" width="9.8515625" style="69" customWidth="1"/>
    <col min="85" max="85" width="9.7109375" style="69" customWidth="1"/>
    <col min="86" max="86" width="10.00390625" style="69" customWidth="1"/>
    <col min="87" max="87" width="11.421875" style="69" customWidth="1"/>
    <col min="88" max="88" width="10.00390625" style="69" customWidth="1"/>
    <col min="89" max="89" width="9.7109375" style="69" customWidth="1"/>
    <col min="90" max="90" width="10.00390625" style="69" customWidth="1"/>
    <col min="91" max="91" width="10.7109375" style="69" customWidth="1"/>
    <col min="92" max="92" width="9.28125" style="69" customWidth="1"/>
    <col min="93" max="93" width="10.7109375" style="69" customWidth="1"/>
    <col min="94" max="94" width="10.140625" style="69" customWidth="1"/>
    <col min="95" max="95" width="10.8515625" style="69" customWidth="1"/>
    <col min="96" max="96" width="11.140625" style="69" customWidth="1"/>
    <col min="97" max="99" width="10.28125" style="69" customWidth="1"/>
    <col min="100" max="100" width="9.57421875" style="69" customWidth="1"/>
    <col min="101" max="101" width="10.28125" style="69" customWidth="1"/>
    <col min="102" max="102" width="9.57421875" style="69" customWidth="1"/>
    <col min="103" max="103" width="10.140625" style="69" customWidth="1"/>
    <col min="104" max="104" width="8.8515625" style="69" customWidth="1"/>
    <col min="105" max="105" width="9.421875" style="69" customWidth="1"/>
    <col min="106" max="106" width="10.28125" style="69" customWidth="1"/>
    <col min="107" max="107" width="9.8515625" style="69" customWidth="1"/>
    <col min="108" max="108" width="9.57421875" style="69" customWidth="1"/>
    <col min="109" max="109" width="9.00390625" style="69" customWidth="1"/>
    <col min="110" max="110" width="9.7109375" style="69" customWidth="1"/>
    <col min="111" max="112" width="10.421875" style="69" customWidth="1"/>
    <col min="113" max="113" width="10.140625" style="69" customWidth="1"/>
    <col min="114" max="114" width="10.28125" style="69" customWidth="1"/>
    <col min="115" max="115" width="11.57421875" style="69" customWidth="1"/>
    <col min="116" max="117" width="11.140625" style="69" customWidth="1"/>
    <col min="118" max="118" width="9.8515625" style="69" customWidth="1"/>
    <col min="119" max="119" width="8.57421875" style="69" customWidth="1"/>
    <col min="120" max="120" width="10.28125" style="69" customWidth="1"/>
    <col min="121" max="121" width="10.00390625" style="69" customWidth="1"/>
    <col min="122" max="122" width="9.8515625" style="69" customWidth="1"/>
    <col min="123" max="123" width="10.140625" style="69" customWidth="1"/>
    <col min="124" max="124" width="11.7109375" style="69" customWidth="1"/>
    <col min="125" max="125" width="8.140625" style="69" customWidth="1"/>
    <col min="126" max="126" width="8.57421875" style="69" customWidth="1"/>
    <col min="127" max="127" width="10.140625" style="69" customWidth="1"/>
    <col min="128" max="128" width="11.7109375" style="69" customWidth="1"/>
    <col min="129" max="129" width="9.57421875" style="69" customWidth="1"/>
    <col min="130" max="130" width="9.421875" style="69" customWidth="1"/>
    <col min="131" max="131" width="12.28125" style="69" customWidth="1"/>
    <col min="132" max="132" width="11.421875" style="69" customWidth="1"/>
    <col min="133" max="133" width="11.57421875" style="69" customWidth="1"/>
    <col min="134" max="134" width="11.421875" style="69" customWidth="1"/>
    <col min="135" max="135" width="14.28125" style="69" customWidth="1"/>
    <col min="136" max="136" width="10.57421875" style="69" customWidth="1"/>
    <col min="137" max="137" width="11.7109375" style="69" bestFit="1" customWidth="1"/>
    <col min="138" max="138" width="11.00390625" style="69" customWidth="1"/>
    <col min="139" max="139" width="12.00390625" style="69" customWidth="1"/>
    <col min="140" max="140" width="10.8515625" style="69" customWidth="1"/>
    <col min="141" max="141" width="11.57421875" style="69" customWidth="1"/>
    <col min="142" max="142" width="9.8515625" style="69" customWidth="1"/>
    <col min="143" max="143" width="10.57421875" style="69" customWidth="1"/>
    <col min="144" max="145" width="9.140625" style="69" customWidth="1"/>
    <col min="146" max="146" width="10.57421875" style="69" customWidth="1"/>
    <col min="147" max="147" width="9.8515625" style="69" customWidth="1"/>
    <col min="148" max="148" width="10.140625" style="69" customWidth="1"/>
    <col min="149" max="150" width="9.140625" style="69" customWidth="1"/>
    <col min="151" max="151" width="10.57421875" style="69" customWidth="1"/>
    <col min="152" max="152" width="10.00390625" style="69" customWidth="1"/>
    <col min="153" max="153" width="9.8515625" style="69" customWidth="1"/>
    <col min="154" max="155" width="9.140625" style="69" customWidth="1"/>
    <col min="156" max="156" width="10.421875" style="69" customWidth="1"/>
    <col min="157" max="157" width="9.7109375" style="69" customWidth="1"/>
    <col min="158" max="158" width="10.00390625" style="69" customWidth="1"/>
    <col min="159" max="160" width="9.140625" style="69" customWidth="1"/>
    <col min="161" max="161" width="10.140625" style="69" customWidth="1"/>
    <col min="162" max="162" width="12.7109375" style="69" bestFit="1" customWidth="1"/>
    <col min="163" max="174" width="9.140625" style="69" customWidth="1"/>
    <col min="175" max="16384" width="9.140625" style="5" customWidth="1"/>
  </cols>
  <sheetData>
    <row r="1" spans="2:135" ht="20.25">
      <c r="B1" s="67" t="s">
        <v>436</v>
      </c>
      <c r="C1" s="67"/>
      <c r="D1" s="68"/>
      <c r="E1" s="68"/>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row>
    <row r="2" spans="2:135" ht="17.25" customHeight="1">
      <c r="B2" s="70"/>
      <c r="C2" s="70"/>
      <c r="D2" s="68"/>
      <c r="E2" s="68"/>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row>
    <row r="3" spans="1:161" ht="15">
      <c r="A3" s="71"/>
      <c r="B3" s="72"/>
      <c r="C3" s="72"/>
      <c r="D3" s="6"/>
      <c r="E3" s="6"/>
      <c r="F3" s="6"/>
      <c r="G3" s="6"/>
      <c r="FE3" s="73"/>
    </row>
    <row r="4" spans="2:161" ht="12.75" customHeight="1">
      <c r="B4" s="69"/>
      <c r="C4" s="69"/>
      <c r="D4" s="6"/>
      <c r="E4" s="6"/>
      <c r="F4" s="6"/>
      <c r="G4" s="74" t="s">
        <v>0</v>
      </c>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5"/>
      <c r="EH4" s="115"/>
      <c r="EI4" s="115"/>
      <c r="EJ4" s="115"/>
      <c r="EK4" s="115"/>
      <c r="EL4" s="113"/>
      <c r="EM4" s="113"/>
      <c r="EN4" s="113"/>
      <c r="EO4" s="113"/>
      <c r="EP4" s="113"/>
      <c r="EQ4" s="113"/>
      <c r="ER4" s="113"/>
      <c r="ES4" s="113"/>
      <c r="ET4" s="113"/>
      <c r="EU4" s="113"/>
      <c r="EV4" s="113"/>
      <c r="EW4" s="113"/>
      <c r="EX4" s="113"/>
      <c r="EY4" s="113"/>
      <c r="EZ4" s="113"/>
      <c r="FA4" s="113"/>
      <c r="FB4" s="113"/>
      <c r="FC4" s="113"/>
      <c r="FD4" s="113"/>
      <c r="FE4" s="113"/>
    </row>
    <row r="5" spans="1:161" ht="90">
      <c r="A5" s="13" t="s">
        <v>1</v>
      </c>
      <c r="B5" s="13" t="s">
        <v>2</v>
      </c>
      <c r="C5" s="13" t="s">
        <v>3</v>
      </c>
      <c r="D5" s="13" t="s">
        <v>4</v>
      </c>
      <c r="E5" s="13" t="s">
        <v>5</v>
      </c>
      <c r="F5" s="12" t="s">
        <v>6</v>
      </c>
      <c r="G5" s="12" t="s">
        <v>7</v>
      </c>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row>
    <row r="6" spans="1:174" s="78" customFormat="1" ht="15">
      <c r="A6" s="16"/>
      <c r="B6" s="76"/>
      <c r="C6" s="76"/>
      <c r="D6" s="16">
        <v>1</v>
      </c>
      <c r="E6" s="16"/>
      <c r="F6" s="16">
        <v>2</v>
      </c>
      <c r="G6" s="16" t="s">
        <v>8</v>
      </c>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4"/>
      <c r="FG6" s="4"/>
      <c r="FH6" s="4"/>
      <c r="FI6" s="4"/>
      <c r="FJ6" s="4"/>
      <c r="FK6" s="4"/>
      <c r="FL6" s="4"/>
      <c r="FM6" s="4"/>
      <c r="FN6" s="4"/>
      <c r="FO6" s="4"/>
      <c r="FP6" s="4"/>
      <c r="FQ6" s="4"/>
      <c r="FR6" s="4"/>
    </row>
    <row r="7" spans="1:163" ht="15">
      <c r="A7" s="79" t="s">
        <v>9</v>
      </c>
      <c r="B7" s="80" t="s">
        <v>10</v>
      </c>
      <c r="C7" s="65">
        <f aca="true" t="shared" si="0" ref="C7:H7">+C8+C64+C92</f>
        <v>0</v>
      </c>
      <c r="D7" s="65">
        <f t="shared" si="0"/>
        <v>150826000</v>
      </c>
      <c r="E7" s="65">
        <f t="shared" si="0"/>
        <v>0</v>
      </c>
      <c r="F7" s="65">
        <f t="shared" si="0"/>
        <v>71131287.8</v>
      </c>
      <c r="G7" s="65">
        <f t="shared" si="0"/>
        <v>14842450.889999999</v>
      </c>
      <c r="H7" s="65">
        <f t="shared" si="0"/>
        <v>56288836.910000004</v>
      </c>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6"/>
      <c r="FG7" s="6"/>
    </row>
    <row r="8" spans="1:163" ht="15">
      <c r="A8" s="79" t="s">
        <v>11</v>
      </c>
      <c r="B8" s="80" t="s">
        <v>12</v>
      </c>
      <c r="C8" s="65">
        <f aca="true" t="shared" si="1" ref="C8:H8">+C14+C51+C9</f>
        <v>0</v>
      </c>
      <c r="D8" s="65">
        <f t="shared" si="1"/>
        <v>149396000</v>
      </c>
      <c r="E8" s="65">
        <f t="shared" si="1"/>
        <v>0</v>
      </c>
      <c r="F8" s="65">
        <f t="shared" si="1"/>
        <v>72227017.8</v>
      </c>
      <c r="G8" s="65">
        <f t="shared" si="1"/>
        <v>14800834.889999999</v>
      </c>
      <c r="H8" s="65">
        <f t="shared" si="1"/>
        <v>57426182.910000004</v>
      </c>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6"/>
      <c r="FG8" s="6"/>
    </row>
    <row r="9" spans="1:163" ht="15">
      <c r="A9" s="79" t="s">
        <v>13</v>
      </c>
      <c r="B9" s="80" t="s">
        <v>14</v>
      </c>
      <c r="C9" s="65">
        <f aca="true" t="shared" si="2" ref="C9:H9">+C10+C11+C12+C13</f>
        <v>0</v>
      </c>
      <c r="D9" s="65">
        <f t="shared" si="2"/>
        <v>0</v>
      </c>
      <c r="E9" s="65">
        <f t="shared" si="2"/>
        <v>0</v>
      </c>
      <c r="F9" s="65">
        <f t="shared" si="2"/>
        <v>0</v>
      </c>
      <c r="G9" s="65">
        <f t="shared" si="2"/>
        <v>0</v>
      </c>
      <c r="H9" s="65">
        <f t="shared" si="2"/>
        <v>0</v>
      </c>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6"/>
      <c r="FG9" s="6"/>
    </row>
    <row r="10" spans="1:163" ht="45">
      <c r="A10" s="79" t="s">
        <v>15</v>
      </c>
      <c r="B10" s="80" t="s">
        <v>16</v>
      </c>
      <c r="C10" s="65"/>
      <c r="D10" s="65"/>
      <c r="E10" s="65"/>
      <c r="F10" s="65"/>
      <c r="G10" s="65"/>
      <c r="H10" s="65"/>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6"/>
      <c r="FG10" s="6"/>
    </row>
    <row r="11" spans="1:163" ht="45">
      <c r="A11" s="79" t="s">
        <v>17</v>
      </c>
      <c r="B11" s="80" t="s">
        <v>18</v>
      </c>
      <c r="C11" s="65"/>
      <c r="D11" s="65"/>
      <c r="E11" s="65"/>
      <c r="F11" s="65"/>
      <c r="G11" s="65"/>
      <c r="H11" s="65"/>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6"/>
      <c r="FG11" s="6"/>
    </row>
    <row r="12" spans="1:163" ht="30">
      <c r="A12" s="79" t="s">
        <v>19</v>
      </c>
      <c r="B12" s="80" t="s">
        <v>20</v>
      </c>
      <c r="C12" s="65"/>
      <c r="D12" s="65"/>
      <c r="E12" s="65"/>
      <c r="F12" s="65"/>
      <c r="G12" s="65"/>
      <c r="H12" s="65"/>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6"/>
      <c r="FG12" s="6"/>
    </row>
    <row r="13" spans="1:163" ht="45">
      <c r="A13" s="79"/>
      <c r="B13" s="80" t="s">
        <v>21</v>
      </c>
      <c r="C13" s="65"/>
      <c r="D13" s="65"/>
      <c r="E13" s="65"/>
      <c r="F13" s="65"/>
      <c r="G13" s="65"/>
      <c r="H13" s="65"/>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6"/>
      <c r="FG13" s="6"/>
    </row>
    <row r="14" spans="1:163" ht="15">
      <c r="A14" s="79" t="s">
        <v>22</v>
      </c>
      <c r="B14" s="80" t="s">
        <v>23</v>
      </c>
      <c r="C14" s="65">
        <f aca="true" t="shared" si="3" ref="C14:H14">+C15+C27</f>
        <v>0</v>
      </c>
      <c r="D14" s="65">
        <f t="shared" si="3"/>
        <v>149095000</v>
      </c>
      <c r="E14" s="65">
        <f t="shared" si="3"/>
        <v>0</v>
      </c>
      <c r="F14" s="65">
        <f t="shared" si="3"/>
        <v>72147082.07</v>
      </c>
      <c r="G14" s="65">
        <f t="shared" si="3"/>
        <v>14784436.79</v>
      </c>
      <c r="H14" s="65">
        <f t="shared" si="3"/>
        <v>57362645.28</v>
      </c>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6"/>
      <c r="FG14" s="6"/>
    </row>
    <row r="15" spans="1:163" ht="15">
      <c r="A15" s="79" t="s">
        <v>24</v>
      </c>
      <c r="B15" s="80" t="s">
        <v>25</v>
      </c>
      <c r="C15" s="65">
        <f aca="true" t="shared" si="4" ref="C15:H15">+C16+C23+C26</f>
        <v>0</v>
      </c>
      <c r="D15" s="65">
        <f t="shared" si="4"/>
        <v>7000000</v>
      </c>
      <c r="E15" s="65">
        <f t="shared" si="4"/>
        <v>0</v>
      </c>
      <c r="F15" s="65">
        <f t="shared" si="4"/>
        <v>5780356.27</v>
      </c>
      <c r="G15" s="65">
        <f t="shared" si="4"/>
        <v>1096542.79</v>
      </c>
      <c r="H15" s="65">
        <f t="shared" si="4"/>
        <v>4683813.48</v>
      </c>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6"/>
      <c r="FG15" s="6"/>
    </row>
    <row r="16" spans="1:163" ht="30">
      <c r="A16" s="79" t="s">
        <v>26</v>
      </c>
      <c r="B16" s="80" t="s">
        <v>27</v>
      </c>
      <c r="C16" s="65">
        <f aca="true" t="shared" si="5" ref="C16:H16">C17+C18+C20+C21+C22+C19</f>
        <v>0</v>
      </c>
      <c r="D16" s="65">
        <f t="shared" si="5"/>
        <v>0</v>
      </c>
      <c r="E16" s="65">
        <f t="shared" si="5"/>
        <v>0</v>
      </c>
      <c r="F16" s="65">
        <f t="shared" si="5"/>
        <v>1757739</v>
      </c>
      <c r="G16" s="65">
        <f t="shared" si="5"/>
        <v>479204</v>
      </c>
      <c r="H16" s="65">
        <f t="shared" si="5"/>
        <v>1278535</v>
      </c>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6"/>
      <c r="FG16" s="6"/>
    </row>
    <row r="17" spans="1:163" ht="30">
      <c r="A17" s="82" t="s">
        <v>28</v>
      </c>
      <c r="B17" s="83" t="s">
        <v>29</v>
      </c>
      <c r="C17" s="46"/>
      <c r="D17" s="65"/>
      <c r="E17" s="65"/>
      <c r="F17" s="46">
        <v>696272</v>
      </c>
      <c r="G17" s="46">
        <f>F17-H17</f>
        <v>52385</v>
      </c>
      <c r="H17" s="46">
        <v>643887</v>
      </c>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6"/>
      <c r="FG17" s="6"/>
    </row>
    <row r="18" spans="1:163" ht="30">
      <c r="A18" s="82" t="s">
        <v>30</v>
      </c>
      <c r="B18" s="83" t="s">
        <v>31</v>
      </c>
      <c r="C18" s="46"/>
      <c r="D18" s="65"/>
      <c r="E18" s="65"/>
      <c r="F18" s="46">
        <v>1061467</v>
      </c>
      <c r="G18" s="46">
        <f>F18-H18</f>
        <v>426819</v>
      </c>
      <c r="H18" s="46">
        <v>634648</v>
      </c>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6"/>
      <c r="FG18" s="6"/>
    </row>
    <row r="19" spans="1:163" ht="15">
      <c r="A19" s="82" t="s">
        <v>32</v>
      </c>
      <c r="B19" s="83" t="s">
        <v>33</v>
      </c>
      <c r="C19" s="46"/>
      <c r="D19" s="65"/>
      <c r="E19" s="65"/>
      <c r="F19" s="46"/>
      <c r="G19" s="46"/>
      <c r="H19" s="46"/>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6"/>
      <c r="FG19" s="6"/>
    </row>
    <row r="20" spans="1:163" ht="30">
      <c r="A20" s="82" t="s">
        <v>34</v>
      </c>
      <c r="B20" s="83" t="s">
        <v>35</v>
      </c>
      <c r="C20" s="46"/>
      <c r="D20" s="65"/>
      <c r="E20" s="65"/>
      <c r="F20" s="46"/>
      <c r="G20" s="46"/>
      <c r="H20" s="46"/>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6"/>
      <c r="FG20" s="6"/>
    </row>
    <row r="21" spans="1:163" ht="30">
      <c r="A21" s="82" t="s">
        <v>36</v>
      </c>
      <c r="B21" s="83" t="s">
        <v>37</v>
      </c>
      <c r="C21" s="46"/>
      <c r="D21" s="65"/>
      <c r="E21" s="65"/>
      <c r="F21" s="46"/>
      <c r="G21" s="46"/>
      <c r="H21" s="46"/>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6"/>
      <c r="FG21" s="6"/>
    </row>
    <row r="22" spans="1:163" ht="43.5" customHeight="1">
      <c r="A22" s="82" t="s">
        <v>38</v>
      </c>
      <c r="B22" s="84" t="s">
        <v>39</v>
      </c>
      <c r="C22" s="46"/>
      <c r="D22" s="65"/>
      <c r="E22" s="65"/>
      <c r="F22" s="46"/>
      <c r="G22" s="46"/>
      <c r="H22" s="46"/>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6"/>
      <c r="FG22" s="6"/>
    </row>
    <row r="23" spans="1:163" ht="17.25">
      <c r="A23" s="79" t="s">
        <v>40</v>
      </c>
      <c r="B23" s="85" t="s">
        <v>41</v>
      </c>
      <c r="C23" s="65">
        <f aca="true" t="shared" si="6" ref="C23:H23">C24+C25</f>
        <v>0</v>
      </c>
      <c r="D23" s="65">
        <f t="shared" si="6"/>
        <v>0</v>
      </c>
      <c r="E23" s="65">
        <f t="shared" si="6"/>
        <v>0</v>
      </c>
      <c r="F23" s="65">
        <f t="shared" si="6"/>
        <v>37459</v>
      </c>
      <c r="G23" s="65">
        <f t="shared" si="6"/>
        <v>4979</v>
      </c>
      <c r="H23" s="65">
        <f t="shared" si="6"/>
        <v>32480</v>
      </c>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6"/>
      <c r="FG23" s="6"/>
    </row>
    <row r="24" spans="1:163" ht="33">
      <c r="A24" s="82" t="s">
        <v>42</v>
      </c>
      <c r="B24" s="84" t="s">
        <v>43</v>
      </c>
      <c r="C24" s="46"/>
      <c r="D24" s="65"/>
      <c r="E24" s="65"/>
      <c r="F24" s="46">
        <v>37459</v>
      </c>
      <c r="G24" s="46">
        <f>F24-H24</f>
        <v>4979</v>
      </c>
      <c r="H24" s="46">
        <v>32480</v>
      </c>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6"/>
      <c r="FG24" s="6"/>
    </row>
    <row r="25" spans="1:163" ht="33">
      <c r="A25" s="82" t="s">
        <v>44</v>
      </c>
      <c r="B25" s="84" t="s">
        <v>45</v>
      </c>
      <c r="C25" s="46"/>
      <c r="D25" s="65"/>
      <c r="E25" s="65"/>
      <c r="F25" s="46"/>
      <c r="G25" s="46"/>
      <c r="H25" s="46"/>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6"/>
      <c r="FG25" s="6"/>
    </row>
    <row r="26" spans="1:163" ht="33">
      <c r="A26" s="82"/>
      <c r="B26" s="84" t="s">
        <v>46</v>
      </c>
      <c r="C26" s="46"/>
      <c r="D26" s="65">
        <v>7000000</v>
      </c>
      <c r="E26" s="65"/>
      <c r="F26" s="46">
        <v>3985158.27</v>
      </c>
      <c r="G26" s="46">
        <f>F26-H26</f>
        <v>612359.79</v>
      </c>
      <c r="H26" s="46">
        <v>3372798.48</v>
      </c>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6"/>
      <c r="FG26" s="6"/>
    </row>
    <row r="27" spans="1:163" ht="15">
      <c r="A27" s="79" t="s">
        <v>47</v>
      </c>
      <c r="B27" s="80" t="s">
        <v>48</v>
      </c>
      <c r="C27" s="65">
        <f aca="true" t="shared" si="7" ref="C27:H27">C28+C34+C50+C35+C36+C37+C38+C39+C40+C41+C42+C43+C44+C45+C46+C47+C48+C49</f>
        <v>0</v>
      </c>
      <c r="D27" s="65">
        <f t="shared" si="7"/>
        <v>142095000</v>
      </c>
      <c r="E27" s="65">
        <f t="shared" si="7"/>
        <v>0</v>
      </c>
      <c r="F27" s="65">
        <f t="shared" si="7"/>
        <v>66366725.8</v>
      </c>
      <c r="G27" s="65">
        <f t="shared" si="7"/>
        <v>13687894</v>
      </c>
      <c r="H27" s="65">
        <f t="shared" si="7"/>
        <v>52678831.8</v>
      </c>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6"/>
      <c r="FG27" s="6"/>
    </row>
    <row r="28" spans="1:163" ht="15">
      <c r="A28" s="79" t="s">
        <v>49</v>
      </c>
      <c r="B28" s="80" t="s">
        <v>50</v>
      </c>
      <c r="C28" s="65">
        <f aca="true" t="shared" si="8" ref="C28:H28">C29+C30+C31+C32+C33</f>
        <v>0</v>
      </c>
      <c r="D28" s="65">
        <f t="shared" si="8"/>
        <v>138995000</v>
      </c>
      <c r="E28" s="65">
        <f t="shared" si="8"/>
        <v>0</v>
      </c>
      <c r="F28" s="65">
        <f t="shared" si="8"/>
        <v>63998203</v>
      </c>
      <c r="G28" s="65">
        <f t="shared" si="8"/>
        <v>13200158</v>
      </c>
      <c r="H28" s="65">
        <f t="shared" si="8"/>
        <v>50798045</v>
      </c>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6"/>
      <c r="FG28" s="6"/>
    </row>
    <row r="29" spans="1:163" ht="30">
      <c r="A29" s="82" t="s">
        <v>51</v>
      </c>
      <c r="B29" s="83" t="s">
        <v>52</v>
      </c>
      <c r="C29" s="46"/>
      <c r="D29" s="65">
        <v>138995000</v>
      </c>
      <c r="E29" s="65"/>
      <c r="F29" s="46">
        <v>63657005</v>
      </c>
      <c r="G29" s="46">
        <f>F29-H29</f>
        <v>13043963</v>
      </c>
      <c r="H29" s="46">
        <v>50613042</v>
      </c>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6"/>
      <c r="FG29" s="6"/>
    </row>
    <row r="30" spans="1:163" ht="66">
      <c r="A30" s="82" t="s">
        <v>53</v>
      </c>
      <c r="B30" s="84" t="s">
        <v>54</v>
      </c>
      <c r="C30" s="46"/>
      <c r="D30" s="65"/>
      <c r="E30" s="65"/>
      <c r="F30" s="46">
        <v>225212</v>
      </c>
      <c r="G30" s="46">
        <f>F30-H30</f>
        <v>104204</v>
      </c>
      <c r="H30" s="46">
        <v>121008</v>
      </c>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6"/>
      <c r="FG30" s="6"/>
    </row>
    <row r="31" spans="1:163" ht="27.75" customHeight="1">
      <c r="A31" s="82" t="s">
        <v>55</v>
      </c>
      <c r="B31" s="83" t="s">
        <v>56</v>
      </c>
      <c r="C31" s="46"/>
      <c r="D31" s="65"/>
      <c r="E31" s="65"/>
      <c r="F31" s="46"/>
      <c r="G31" s="46"/>
      <c r="H31" s="46"/>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6"/>
      <c r="FG31" s="6"/>
    </row>
    <row r="32" spans="1:163" ht="15">
      <c r="A32" s="82" t="s">
        <v>57</v>
      </c>
      <c r="B32" s="83" t="s">
        <v>58</v>
      </c>
      <c r="C32" s="46"/>
      <c r="D32" s="65"/>
      <c r="E32" s="65"/>
      <c r="F32" s="46">
        <v>115986</v>
      </c>
      <c r="G32" s="46">
        <f>F32-H32</f>
        <v>51991</v>
      </c>
      <c r="H32" s="46">
        <v>63995</v>
      </c>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6"/>
      <c r="FG32" s="6"/>
    </row>
    <row r="33" spans="1:163" ht="15">
      <c r="A33" s="82" t="s">
        <v>59</v>
      </c>
      <c r="B33" s="83" t="s">
        <v>60</v>
      </c>
      <c r="C33" s="46"/>
      <c r="D33" s="65"/>
      <c r="E33" s="65"/>
      <c r="F33" s="46"/>
      <c r="G33" s="46"/>
      <c r="H33" s="46"/>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6"/>
      <c r="FG33" s="6"/>
    </row>
    <row r="34" spans="1:163" ht="15">
      <c r="A34" s="82" t="s">
        <v>61</v>
      </c>
      <c r="B34" s="83" t="s">
        <v>62</v>
      </c>
      <c r="C34" s="46"/>
      <c r="D34" s="65"/>
      <c r="E34" s="65"/>
      <c r="F34" s="46"/>
      <c r="G34" s="46"/>
      <c r="H34" s="46"/>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6"/>
      <c r="FG34" s="6"/>
    </row>
    <row r="35" spans="1:163" ht="28.5">
      <c r="A35" s="82" t="s">
        <v>63</v>
      </c>
      <c r="B35" s="86" t="s">
        <v>64</v>
      </c>
      <c r="C35" s="46"/>
      <c r="D35" s="65"/>
      <c r="E35" s="65"/>
      <c r="F35" s="46"/>
      <c r="G35" s="46"/>
      <c r="H35" s="46"/>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6"/>
      <c r="FG35" s="6"/>
    </row>
    <row r="36" spans="1:163" ht="45">
      <c r="A36" s="82" t="s">
        <v>65</v>
      </c>
      <c r="B36" s="83" t="s">
        <v>66</v>
      </c>
      <c r="C36" s="46"/>
      <c r="D36" s="65">
        <v>11000</v>
      </c>
      <c r="E36" s="65"/>
      <c r="F36" s="46">
        <v>7355</v>
      </c>
      <c r="G36" s="46">
        <f>F36-H36</f>
        <v>3335</v>
      </c>
      <c r="H36" s="46">
        <v>4020</v>
      </c>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6"/>
      <c r="FG36" s="6"/>
    </row>
    <row r="37" spans="1:163" ht="60">
      <c r="A37" s="82" t="s">
        <v>67</v>
      </c>
      <c r="B37" s="83" t="s">
        <v>68</v>
      </c>
      <c r="C37" s="46"/>
      <c r="D37" s="65"/>
      <c r="E37" s="65"/>
      <c r="F37" s="46">
        <v>-74</v>
      </c>
      <c r="G37" s="46">
        <f>F37-H37</f>
        <v>1</v>
      </c>
      <c r="H37" s="46">
        <v>-75</v>
      </c>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6"/>
      <c r="FG37" s="6"/>
    </row>
    <row r="38" spans="1:163" ht="45">
      <c r="A38" s="82" t="s">
        <v>69</v>
      </c>
      <c r="B38" s="83" t="s">
        <v>70</v>
      </c>
      <c r="C38" s="46"/>
      <c r="D38" s="65"/>
      <c r="E38" s="65"/>
      <c r="F38" s="46"/>
      <c r="G38" s="46"/>
      <c r="H38" s="46"/>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6"/>
      <c r="FG38" s="6"/>
    </row>
    <row r="39" spans="1:163" ht="60">
      <c r="A39" s="82" t="s">
        <v>71</v>
      </c>
      <c r="B39" s="83" t="s">
        <v>72</v>
      </c>
      <c r="C39" s="46"/>
      <c r="D39" s="65"/>
      <c r="E39" s="65"/>
      <c r="F39" s="46"/>
      <c r="G39" s="46"/>
      <c r="H39" s="46"/>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6"/>
      <c r="FG39" s="6"/>
    </row>
    <row r="40" spans="1:163" ht="60">
      <c r="A40" s="82" t="s">
        <v>73</v>
      </c>
      <c r="B40" s="83" t="s">
        <v>74</v>
      </c>
      <c r="C40" s="46"/>
      <c r="D40" s="65"/>
      <c r="E40" s="65"/>
      <c r="F40" s="46"/>
      <c r="G40" s="46"/>
      <c r="H40" s="46"/>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6"/>
      <c r="FG40" s="6"/>
    </row>
    <row r="41" spans="1:163" ht="45">
      <c r="A41" s="82" t="s">
        <v>75</v>
      </c>
      <c r="B41" s="83" t="s">
        <v>76</v>
      </c>
      <c r="C41" s="46"/>
      <c r="D41" s="65"/>
      <c r="E41" s="65"/>
      <c r="F41" s="46"/>
      <c r="G41" s="46"/>
      <c r="H41" s="46"/>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6"/>
      <c r="FG41" s="6"/>
    </row>
    <row r="42" spans="1:163" ht="45">
      <c r="A42" s="82" t="s">
        <v>77</v>
      </c>
      <c r="B42" s="83" t="s">
        <v>78</v>
      </c>
      <c r="C42" s="46"/>
      <c r="D42" s="65">
        <v>137000</v>
      </c>
      <c r="E42" s="65"/>
      <c r="F42" s="46">
        <v>25326</v>
      </c>
      <c r="G42" s="46">
        <f>F42-H42</f>
        <v>633</v>
      </c>
      <c r="H42" s="46">
        <v>24693</v>
      </c>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6"/>
      <c r="FG42" s="6"/>
    </row>
    <row r="43" spans="1:163" ht="30" customHeight="1">
      <c r="A43" s="82" t="s">
        <v>79</v>
      </c>
      <c r="B43" s="83" t="s">
        <v>80</v>
      </c>
      <c r="C43" s="46"/>
      <c r="D43" s="65"/>
      <c r="E43" s="65"/>
      <c r="F43" s="46">
        <v>15589</v>
      </c>
      <c r="G43" s="46">
        <f>F43-H43</f>
        <v>1728</v>
      </c>
      <c r="H43" s="46">
        <v>13861</v>
      </c>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c r="EQ43" s="81"/>
      <c r="ER43" s="81"/>
      <c r="ES43" s="81"/>
      <c r="ET43" s="81"/>
      <c r="EU43" s="81"/>
      <c r="EV43" s="81"/>
      <c r="EW43" s="81"/>
      <c r="EX43" s="81"/>
      <c r="EY43" s="81"/>
      <c r="EZ43" s="81"/>
      <c r="FA43" s="81"/>
      <c r="FB43" s="81"/>
      <c r="FC43" s="81"/>
      <c r="FD43" s="81"/>
      <c r="FE43" s="81"/>
      <c r="FF43" s="6"/>
      <c r="FG43" s="6"/>
    </row>
    <row r="44" spans="1:163" ht="15">
      <c r="A44" s="82" t="s">
        <v>81</v>
      </c>
      <c r="B44" s="83" t="s">
        <v>82</v>
      </c>
      <c r="C44" s="46"/>
      <c r="D44" s="65"/>
      <c r="E44" s="65"/>
      <c r="F44" s="46">
        <v>1065660.8</v>
      </c>
      <c r="G44" s="46">
        <f>F44-H44</f>
        <v>335605</v>
      </c>
      <c r="H44" s="46">
        <v>730055.8</v>
      </c>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81"/>
      <c r="EU44" s="81"/>
      <c r="EV44" s="81"/>
      <c r="EW44" s="81"/>
      <c r="EX44" s="81"/>
      <c r="EY44" s="81"/>
      <c r="EZ44" s="81"/>
      <c r="FA44" s="81"/>
      <c r="FB44" s="81"/>
      <c r="FC44" s="81"/>
      <c r="FD44" s="81"/>
      <c r="FE44" s="81"/>
      <c r="FF44" s="6"/>
      <c r="FG44" s="6"/>
    </row>
    <row r="45" spans="1:163" ht="15">
      <c r="A45" s="82" t="s">
        <v>83</v>
      </c>
      <c r="B45" s="83" t="s">
        <v>84</v>
      </c>
      <c r="C45" s="46"/>
      <c r="D45" s="65"/>
      <c r="E45" s="65"/>
      <c r="F45" s="46">
        <v>3648</v>
      </c>
      <c r="G45" s="46">
        <f>F45-H45</f>
        <v>252</v>
      </c>
      <c r="H45" s="46">
        <v>3396</v>
      </c>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c r="EN45" s="81"/>
      <c r="EO45" s="81"/>
      <c r="EP45" s="81"/>
      <c r="EQ45" s="81"/>
      <c r="ER45" s="81"/>
      <c r="ES45" s="81"/>
      <c r="ET45" s="81"/>
      <c r="EU45" s="81"/>
      <c r="EV45" s="81"/>
      <c r="EW45" s="81"/>
      <c r="EX45" s="81"/>
      <c r="EY45" s="81"/>
      <c r="EZ45" s="81"/>
      <c r="FA45" s="81"/>
      <c r="FB45" s="81"/>
      <c r="FC45" s="81"/>
      <c r="FD45" s="81"/>
      <c r="FE45" s="81"/>
      <c r="FF45" s="6"/>
      <c r="FG45" s="6"/>
    </row>
    <row r="46" spans="1:163" ht="38.25" customHeight="1">
      <c r="A46" s="87" t="s">
        <v>85</v>
      </c>
      <c r="B46" s="88" t="s">
        <v>86</v>
      </c>
      <c r="C46" s="46"/>
      <c r="D46" s="65"/>
      <c r="E46" s="65"/>
      <c r="F46" s="46"/>
      <c r="G46" s="46"/>
      <c r="H46" s="46"/>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6"/>
      <c r="FG46" s="6"/>
    </row>
    <row r="47" spans="1:163" ht="15">
      <c r="A47" s="87" t="s">
        <v>87</v>
      </c>
      <c r="B47" s="88" t="s">
        <v>88</v>
      </c>
      <c r="C47" s="46"/>
      <c r="D47" s="65"/>
      <c r="E47" s="65"/>
      <c r="F47" s="46"/>
      <c r="G47" s="46"/>
      <c r="H47" s="46"/>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1"/>
      <c r="EW47" s="81"/>
      <c r="EX47" s="81"/>
      <c r="EY47" s="81"/>
      <c r="EZ47" s="81"/>
      <c r="FA47" s="81"/>
      <c r="FB47" s="81"/>
      <c r="FC47" s="81"/>
      <c r="FD47" s="81"/>
      <c r="FE47" s="81"/>
      <c r="FF47" s="6"/>
      <c r="FG47" s="6"/>
    </row>
    <row r="48" spans="1:163" ht="45">
      <c r="A48" s="87" t="s">
        <v>89</v>
      </c>
      <c r="B48" s="88" t="s">
        <v>90</v>
      </c>
      <c r="C48" s="46"/>
      <c r="D48" s="65"/>
      <c r="E48" s="65"/>
      <c r="F48" s="46">
        <v>190</v>
      </c>
      <c r="G48" s="46">
        <f>F48-H48</f>
        <v>190</v>
      </c>
      <c r="H48" s="46">
        <v>0</v>
      </c>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c r="EO48" s="81"/>
      <c r="EP48" s="81"/>
      <c r="EQ48" s="81"/>
      <c r="ER48" s="81"/>
      <c r="ES48" s="81"/>
      <c r="ET48" s="81"/>
      <c r="EU48" s="81"/>
      <c r="EV48" s="81"/>
      <c r="EW48" s="81"/>
      <c r="EX48" s="81"/>
      <c r="EY48" s="81"/>
      <c r="EZ48" s="81"/>
      <c r="FA48" s="81"/>
      <c r="FB48" s="81"/>
      <c r="FC48" s="81"/>
      <c r="FD48" s="81"/>
      <c r="FE48" s="81"/>
      <c r="FF48" s="6"/>
      <c r="FG48" s="6"/>
    </row>
    <row r="49" spans="1:163" ht="30">
      <c r="A49" s="87" t="s">
        <v>91</v>
      </c>
      <c r="B49" s="88" t="s">
        <v>92</v>
      </c>
      <c r="C49" s="46"/>
      <c r="D49" s="65">
        <v>2952000</v>
      </c>
      <c r="E49" s="65"/>
      <c r="F49" s="46">
        <v>1250828</v>
      </c>
      <c r="G49" s="46">
        <f>F49-H49</f>
        <v>145992</v>
      </c>
      <c r="H49" s="46">
        <v>1104836</v>
      </c>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c r="EN49" s="81"/>
      <c r="EO49" s="81"/>
      <c r="EP49" s="81"/>
      <c r="EQ49" s="81"/>
      <c r="ER49" s="81"/>
      <c r="ES49" s="81"/>
      <c r="ET49" s="81"/>
      <c r="EU49" s="81"/>
      <c r="EV49" s="81"/>
      <c r="EW49" s="81"/>
      <c r="EX49" s="81"/>
      <c r="EY49" s="81"/>
      <c r="EZ49" s="81"/>
      <c r="FA49" s="81"/>
      <c r="FB49" s="81"/>
      <c r="FC49" s="81"/>
      <c r="FD49" s="81"/>
      <c r="FE49" s="81"/>
      <c r="FF49" s="6"/>
      <c r="FG49" s="6"/>
    </row>
    <row r="50" spans="1:163" ht="15">
      <c r="A50" s="82" t="s">
        <v>93</v>
      </c>
      <c r="B50" s="83" t="s">
        <v>94</v>
      </c>
      <c r="C50" s="46"/>
      <c r="D50" s="65"/>
      <c r="E50" s="65"/>
      <c r="F50" s="46"/>
      <c r="G50" s="46"/>
      <c r="H50" s="46"/>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81"/>
      <c r="EY50" s="81"/>
      <c r="EZ50" s="81"/>
      <c r="FA50" s="81"/>
      <c r="FB50" s="81"/>
      <c r="FC50" s="81"/>
      <c r="FD50" s="81"/>
      <c r="FE50" s="81"/>
      <c r="FF50" s="6"/>
      <c r="FG50" s="6"/>
    </row>
    <row r="51" spans="1:163" ht="15">
      <c r="A51" s="79" t="s">
        <v>95</v>
      </c>
      <c r="B51" s="80" t="s">
        <v>96</v>
      </c>
      <c r="C51" s="65">
        <f aca="true" t="shared" si="9" ref="C51:H51">+C52+C57</f>
        <v>0</v>
      </c>
      <c r="D51" s="65">
        <f t="shared" si="9"/>
        <v>301000</v>
      </c>
      <c r="E51" s="65">
        <f t="shared" si="9"/>
        <v>0</v>
      </c>
      <c r="F51" s="65">
        <f t="shared" si="9"/>
        <v>79935.73</v>
      </c>
      <c r="G51" s="65">
        <f t="shared" si="9"/>
        <v>16398.1</v>
      </c>
      <c r="H51" s="65">
        <f t="shared" si="9"/>
        <v>63537.63</v>
      </c>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c r="EO51" s="81"/>
      <c r="EP51" s="81"/>
      <c r="EQ51" s="81"/>
      <c r="ER51" s="81"/>
      <c r="ES51" s="81"/>
      <c r="ET51" s="81"/>
      <c r="EU51" s="81"/>
      <c r="EV51" s="81"/>
      <c r="EW51" s="81"/>
      <c r="EX51" s="81"/>
      <c r="EY51" s="81"/>
      <c r="EZ51" s="81"/>
      <c r="FA51" s="81"/>
      <c r="FB51" s="81"/>
      <c r="FC51" s="81"/>
      <c r="FD51" s="81"/>
      <c r="FE51" s="81"/>
      <c r="FF51" s="6"/>
      <c r="FG51" s="6"/>
    </row>
    <row r="52" spans="1:163" ht="15">
      <c r="A52" s="79" t="s">
        <v>97</v>
      </c>
      <c r="B52" s="80" t="s">
        <v>98</v>
      </c>
      <c r="C52" s="65">
        <f aca="true" t="shared" si="10" ref="C52:H52">+C53+C55</f>
        <v>0</v>
      </c>
      <c r="D52" s="65">
        <f t="shared" si="10"/>
        <v>0</v>
      </c>
      <c r="E52" s="65">
        <f t="shared" si="10"/>
        <v>0</v>
      </c>
      <c r="F52" s="65">
        <f t="shared" si="10"/>
        <v>0</v>
      </c>
      <c r="G52" s="65">
        <f t="shared" si="10"/>
        <v>0</v>
      </c>
      <c r="H52" s="65">
        <f t="shared" si="10"/>
        <v>0</v>
      </c>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c r="EO52" s="81"/>
      <c r="EP52" s="81"/>
      <c r="EQ52" s="81"/>
      <c r="ER52" s="81"/>
      <c r="ES52" s="81"/>
      <c r="ET52" s="81"/>
      <c r="EU52" s="81"/>
      <c r="EV52" s="81"/>
      <c r="EW52" s="81"/>
      <c r="EX52" s="81"/>
      <c r="EY52" s="81"/>
      <c r="EZ52" s="81"/>
      <c r="FA52" s="81"/>
      <c r="FB52" s="81"/>
      <c r="FC52" s="81"/>
      <c r="FD52" s="81"/>
      <c r="FE52" s="81"/>
      <c r="FF52" s="6"/>
      <c r="FG52" s="6"/>
    </row>
    <row r="53" spans="1:163" ht="15">
      <c r="A53" s="79" t="s">
        <v>99</v>
      </c>
      <c r="B53" s="80" t="s">
        <v>100</v>
      </c>
      <c r="C53" s="65">
        <f aca="true" t="shared" si="11" ref="C53:H53">+C54</f>
        <v>0</v>
      </c>
      <c r="D53" s="65">
        <f t="shared" si="11"/>
        <v>0</v>
      </c>
      <c r="E53" s="65">
        <f t="shared" si="11"/>
        <v>0</v>
      </c>
      <c r="F53" s="65">
        <f t="shared" si="11"/>
        <v>0</v>
      </c>
      <c r="G53" s="65">
        <f t="shared" si="11"/>
        <v>0</v>
      </c>
      <c r="H53" s="65">
        <f t="shared" si="11"/>
        <v>0</v>
      </c>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c r="EN53" s="81"/>
      <c r="EO53" s="81"/>
      <c r="EP53" s="81"/>
      <c r="EQ53" s="81"/>
      <c r="ER53" s="81"/>
      <c r="ES53" s="81"/>
      <c r="ET53" s="81"/>
      <c r="EU53" s="81"/>
      <c r="EV53" s="81"/>
      <c r="EW53" s="81"/>
      <c r="EX53" s="81"/>
      <c r="EY53" s="81"/>
      <c r="EZ53" s="81"/>
      <c r="FA53" s="81"/>
      <c r="FB53" s="81"/>
      <c r="FC53" s="81"/>
      <c r="FD53" s="81"/>
      <c r="FE53" s="81"/>
      <c r="FF53" s="6"/>
      <c r="FG53" s="6"/>
    </row>
    <row r="54" spans="1:163" ht="15">
      <c r="A54" s="82" t="s">
        <v>101</v>
      </c>
      <c r="B54" s="83" t="s">
        <v>102</v>
      </c>
      <c r="C54" s="46"/>
      <c r="D54" s="65"/>
      <c r="E54" s="65"/>
      <c r="F54" s="46"/>
      <c r="G54" s="46"/>
      <c r="H54" s="46"/>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c r="EN54" s="81"/>
      <c r="EO54" s="81"/>
      <c r="EP54" s="81"/>
      <c r="EQ54" s="81"/>
      <c r="ER54" s="81"/>
      <c r="ES54" s="81"/>
      <c r="ET54" s="81"/>
      <c r="EU54" s="81"/>
      <c r="EV54" s="81"/>
      <c r="EW54" s="81"/>
      <c r="EX54" s="81"/>
      <c r="EY54" s="81"/>
      <c r="EZ54" s="81"/>
      <c r="FA54" s="81"/>
      <c r="FB54" s="81"/>
      <c r="FC54" s="81"/>
      <c r="FD54" s="81"/>
      <c r="FE54" s="81"/>
      <c r="FF54" s="6"/>
      <c r="FG54" s="6"/>
    </row>
    <row r="55" spans="1:163" ht="15">
      <c r="A55" s="79" t="s">
        <v>103</v>
      </c>
      <c r="B55" s="80" t="s">
        <v>104</v>
      </c>
      <c r="C55" s="65">
        <f aca="true" t="shared" si="12" ref="C55:H55">+C56</f>
        <v>0</v>
      </c>
      <c r="D55" s="65">
        <f t="shared" si="12"/>
        <v>0</v>
      </c>
      <c r="E55" s="65">
        <f t="shared" si="12"/>
        <v>0</v>
      </c>
      <c r="F55" s="65">
        <f t="shared" si="12"/>
        <v>0</v>
      </c>
      <c r="G55" s="65">
        <f t="shared" si="12"/>
        <v>0</v>
      </c>
      <c r="H55" s="65">
        <f t="shared" si="12"/>
        <v>0</v>
      </c>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c r="FA55" s="81"/>
      <c r="FB55" s="81"/>
      <c r="FC55" s="81"/>
      <c r="FD55" s="81"/>
      <c r="FE55" s="81"/>
      <c r="FF55" s="6"/>
      <c r="FG55" s="6"/>
    </row>
    <row r="56" spans="1:163" ht="15">
      <c r="A56" s="82" t="s">
        <v>105</v>
      </c>
      <c r="B56" s="83" t="s">
        <v>106</v>
      </c>
      <c r="C56" s="46"/>
      <c r="D56" s="65"/>
      <c r="E56" s="65"/>
      <c r="F56" s="46"/>
      <c r="G56" s="46"/>
      <c r="H56" s="46"/>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6"/>
      <c r="FG56" s="6"/>
    </row>
    <row r="57" spans="1:174" s="21" customFormat="1" ht="15">
      <c r="A57" s="79" t="s">
        <v>107</v>
      </c>
      <c r="B57" s="80" t="s">
        <v>108</v>
      </c>
      <c r="C57" s="65">
        <f aca="true" t="shared" si="13" ref="C57:H57">+C58+C62</f>
        <v>0</v>
      </c>
      <c r="D57" s="65">
        <f t="shared" si="13"/>
        <v>301000</v>
      </c>
      <c r="E57" s="65">
        <f t="shared" si="13"/>
        <v>0</v>
      </c>
      <c r="F57" s="65">
        <f t="shared" si="13"/>
        <v>79935.73</v>
      </c>
      <c r="G57" s="65">
        <f t="shared" si="13"/>
        <v>16398.1</v>
      </c>
      <c r="H57" s="65">
        <f t="shared" si="13"/>
        <v>63537.63</v>
      </c>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9"/>
      <c r="FI57" s="89"/>
      <c r="FJ57" s="89"/>
      <c r="FK57" s="89"/>
      <c r="FL57" s="89"/>
      <c r="FM57" s="89"/>
      <c r="FN57" s="89"/>
      <c r="FO57" s="89"/>
      <c r="FP57" s="89"/>
      <c r="FQ57" s="89"/>
      <c r="FR57" s="89"/>
    </row>
    <row r="58" spans="1:163" ht="15">
      <c r="A58" s="79" t="s">
        <v>109</v>
      </c>
      <c r="B58" s="80" t="s">
        <v>110</v>
      </c>
      <c r="C58" s="65">
        <f aca="true" t="shared" si="14" ref="C58:H58">C61+C59+C60</f>
        <v>0</v>
      </c>
      <c r="D58" s="65">
        <f t="shared" si="14"/>
        <v>301000</v>
      </c>
      <c r="E58" s="65">
        <f t="shared" si="14"/>
        <v>0</v>
      </c>
      <c r="F58" s="65">
        <f t="shared" si="14"/>
        <v>79935.73</v>
      </c>
      <c r="G58" s="65">
        <f t="shared" si="14"/>
        <v>16398.1</v>
      </c>
      <c r="H58" s="65">
        <f t="shared" si="14"/>
        <v>63537.63</v>
      </c>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c r="EN58" s="81"/>
      <c r="EO58" s="81"/>
      <c r="EP58" s="81"/>
      <c r="EQ58" s="81"/>
      <c r="ER58" s="81"/>
      <c r="ES58" s="81"/>
      <c r="ET58" s="81"/>
      <c r="EU58" s="81"/>
      <c r="EV58" s="81"/>
      <c r="EW58" s="81"/>
      <c r="EX58" s="81"/>
      <c r="EY58" s="81"/>
      <c r="EZ58" s="81"/>
      <c r="FA58" s="81"/>
      <c r="FB58" s="81"/>
      <c r="FC58" s="81"/>
      <c r="FD58" s="81"/>
      <c r="FE58" s="81"/>
      <c r="FF58" s="6"/>
      <c r="FG58" s="6"/>
    </row>
    <row r="59" spans="1:163" ht="15">
      <c r="A59" s="90" t="s">
        <v>111</v>
      </c>
      <c r="B59" s="80" t="s">
        <v>112</v>
      </c>
      <c r="C59" s="65"/>
      <c r="D59" s="65"/>
      <c r="E59" s="65"/>
      <c r="F59" s="65"/>
      <c r="G59" s="65"/>
      <c r="H59" s="65"/>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c r="EO59" s="81"/>
      <c r="EP59" s="81"/>
      <c r="EQ59" s="81"/>
      <c r="ER59" s="81"/>
      <c r="ES59" s="81"/>
      <c r="ET59" s="81"/>
      <c r="EU59" s="81"/>
      <c r="EV59" s="81"/>
      <c r="EW59" s="81"/>
      <c r="EX59" s="81"/>
      <c r="EY59" s="81"/>
      <c r="EZ59" s="81"/>
      <c r="FA59" s="81"/>
      <c r="FB59" s="81"/>
      <c r="FC59" s="81"/>
      <c r="FD59" s="81"/>
      <c r="FE59" s="81"/>
      <c r="FF59" s="6"/>
      <c r="FG59" s="6"/>
    </row>
    <row r="60" spans="1:163" ht="15">
      <c r="A60" s="90" t="s">
        <v>113</v>
      </c>
      <c r="B60" s="80" t="s">
        <v>114</v>
      </c>
      <c r="C60" s="65"/>
      <c r="D60" s="65"/>
      <c r="E60" s="65"/>
      <c r="F60" s="65"/>
      <c r="G60" s="65"/>
      <c r="H60" s="65"/>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c r="EN60" s="81"/>
      <c r="EO60" s="81"/>
      <c r="EP60" s="81"/>
      <c r="EQ60" s="81"/>
      <c r="ER60" s="81"/>
      <c r="ES60" s="81"/>
      <c r="ET60" s="81"/>
      <c r="EU60" s="81"/>
      <c r="EV60" s="81"/>
      <c r="EW60" s="81"/>
      <c r="EX60" s="81"/>
      <c r="EY60" s="81"/>
      <c r="EZ60" s="81"/>
      <c r="FA60" s="81"/>
      <c r="FB60" s="81"/>
      <c r="FC60" s="81"/>
      <c r="FD60" s="81"/>
      <c r="FE60" s="81"/>
      <c r="FF60" s="6"/>
      <c r="FG60" s="6"/>
    </row>
    <row r="61" spans="1:163" ht="15">
      <c r="A61" s="82" t="s">
        <v>115</v>
      </c>
      <c r="B61" s="91" t="s">
        <v>116</v>
      </c>
      <c r="C61" s="46"/>
      <c r="D61" s="65">
        <v>301000</v>
      </c>
      <c r="E61" s="65"/>
      <c r="F61" s="46">
        <v>79935.73</v>
      </c>
      <c r="G61" s="46">
        <f>F61-H61</f>
        <v>16398.1</v>
      </c>
      <c r="H61" s="46">
        <v>63537.63</v>
      </c>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c r="EN61" s="81"/>
      <c r="EO61" s="81"/>
      <c r="EP61" s="81"/>
      <c r="EQ61" s="81"/>
      <c r="ER61" s="81"/>
      <c r="ES61" s="81"/>
      <c r="ET61" s="81"/>
      <c r="EU61" s="81"/>
      <c r="EV61" s="81"/>
      <c r="EW61" s="81"/>
      <c r="EX61" s="81"/>
      <c r="EY61" s="81"/>
      <c r="EZ61" s="81"/>
      <c r="FA61" s="81"/>
      <c r="FB61" s="81"/>
      <c r="FC61" s="81"/>
      <c r="FD61" s="81"/>
      <c r="FE61" s="81"/>
      <c r="FF61" s="6"/>
      <c r="FG61" s="6"/>
    </row>
    <row r="62" spans="1:163" ht="30">
      <c r="A62" s="79" t="s">
        <v>117</v>
      </c>
      <c r="B62" s="80" t="s">
        <v>118</v>
      </c>
      <c r="C62" s="65">
        <f aca="true" t="shared" si="15" ref="C62:H62">C63</f>
        <v>0</v>
      </c>
      <c r="D62" s="65">
        <f t="shared" si="15"/>
        <v>0</v>
      </c>
      <c r="E62" s="65">
        <f t="shared" si="15"/>
        <v>0</v>
      </c>
      <c r="F62" s="65">
        <f t="shared" si="15"/>
        <v>0</v>
      </c>
      <c r="G62" s="65">
        <f t="shared" si="15"/>
        <v>0</v>
      </c>
      <c r="H62" s="65">
        <f t="shared" si="15"/>
        <v>0</v>
      </c>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c r="EO62" s="81"/>
      <c r="EP62" s="81"/>
      <c r="EQ62" s="81"/>
      <c r="ER62" s="81"/>
      <c r="ES62" s="81"/>
      <c r="ET62" s="81"/>
      <c r="EU62" s="81"/>
      <c r="EV62" s="81"/>
      <c r="EW62" s="81"/>
      <c r="EX62" s="81"/>
      <c r="EY62" s="81"/>
      <c r="EZ62" s="81"/>
      <c r="FA62" s="81"/>
      <c r="FB62" s="81"/>
      <c r="FC62" s="81"/>
      <c r="FD62" s="81"/>
      <c r="FE62" s="81"/>
      <c r="FF62" s="6"/>
      <c r="FG62" s="6"/>
    </row>
    <row r="63" spans="1:163" ht="15">
      <c r="A63" s="82" t="s">
        <v>119</v>
      </c>
      <c r="B63" s="91" t="s">
        <v>120</v>
      </c>
      <c r="C63" s="46"/>
      <c r="D63" s="65"/>
      <c r="E63" s="65"/>
      <c r="F63" s="46"/>
      <c r="G63" s="46"/>
      <c r="H63" s="46"/>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c r="EN63" s="81"/>
      <c r="EO63" s="81"/>
      <c r="EP63" s="81"/>
      <c r="EQ63" s="81"/>
      <c r="ER63" s="81"/>
      <c r="ES63" s="81"/>
      <c r="ET63" s="81"/>
      <c r="EU63" s="81"/>
      <c r="EV63" s="81"/>
      <c r="EW63" s="81"/>
      <c r="EX63" s="81"/>
      <c r="EY63" s="81"/>
      <c r="EZ63" s="81"/>
      <c r="FA63" s="81"/>
      <c r="FB63" s="81"/>
      <c r="FC63" s="81"/>
      <c r="FD63" s="81"/>
      <c r="FE63" s="81"/>
      <c r="FF63" s="6"/>
      <c r="FG63" s="6"/>
    </row>
    <row r="64" spans="1:163" ht="15">
      <c r="A64" s="79" t="s">
        <v>121</v>
      </c>
      <c r="B64" s="80" t="s">
        <v>122</v>
      </c>
      <c r="C64" s="65">
        <f aca="true" t="shared" si="16" ref="C64:H64">+C65</f>
        <v>0</v>
      </c>
      <c r="D64" s="65">
        <f t="shared" si="16"/>
        <v>1430000</v>
      </c>
      <c r="E64" s="65">
        <f t="shared" si="16"/>
        <v>0</v>
      </c>
      <c r="F64" s="65">
        <f t="shared" si="16"/>
        <v>-20</v>
      </c>
      <c r="G64" s="65">
        <f t="shared" si="16"/>
        <v>-97</v>
      </c>
      <c r="H64" s="65">
        <f t="shared" si="16"/>
        <v>77</v>
      </c>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c r="EN64" s="81"/>
      <c r="EO64" s="81"/>
      <c r="EP64" s="81"/>
      <c r="EQ64" s="81"/>
      <c r="ER64" s="81"/>
      <c r="ES64" s="81"/>
      <c r="ET64" s="81"/>
      <c r="EU64" s="81"/>
      <c r="EV64" s="81"/>
      <c r="EW64" s="81"/>
      <c r="EX64" s="81"/>
      <c r="EY64" s="81"/>
      <c r="EZ64" s="81"/>
      <c r="FA64" s="81"/>
      <c r="FB64" s="81"/>
      <c r="FC64" s="81"/>
      <c r="FD64" s="81"/>
      <c r="FE64" s="81"/>
      <c r="FF64" s="6"/>
      <c r="FG64" s="6"/>
    </row>
    <row r="65" spans="1:163" ht="30">
      <c r="A65" s="79" t="s">
        <v>123</v>
      </c>
      <c r="B65" s="80" t="s">
        <v>124</v>
      </c>
      <c r="C65" s="65">
        <f aca="true" t="shared" si="17" ref="C65:H65">+C66+C79</f>
        <v>0</v>
      </c>
      <c r="D65" s="65">
        <f t="shared" si="17"/>
        <v>1430000</v>
      </c>
      <c r="E65" s="65">
        <f t="shared" si="17"/>
        <v>0</v>
      </c>
      <c r="F65" s="65">
        <f t="shared" si="17"/>
        <v>-20</v>
      </c>
      <c r="G65" s="65">
        <f t="shared" si="17"/>
        <v>-97</v>
      </c>
      <c r="H65" s="65">
        <f t="shared" si="17"/>
        <v>77</v>
      </c>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1"/>
      <c r="FF65" s="6"/>
      <c r="FG65" s="6"/>
    </row>
    <row r="66" spans="1:163" ht="15">
      <c r="A66" s="79" t="s">
        <v>125</v>
      </c>
      <c r="B66" s="80" t="s">
        <v>126</v>
      </c>
      <c r="C66" s="65">
        <f aca="true" t="shared" si="18" ref="C66:H66">C67+C68+C69+C70+C72+C73+C74+C75+C71+C76+C77+C78</f>
        <v>0</v>
      </c>
      <c r="D66" s="65">
        <f t="shared" si="18"/>
        <v>1430000</v>
      </c>
      <c r="E66" s="65">
        <f t="shared" si="18"/>
        <v>0</v>
      </c>
      <c r="F66" s="65">
        <f t="shared" si="18"/>
        <v>-79</v>
      </c>
      <c r="G66" s="65">
        <f t="shared" si="18"/>
        <v>-79</v>
      </c>
      <c r="H66" s="65">
        <f t="shared" si="18"/>
        <v>0</v>
      </c>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1"/>
      <c r="EW66" s="81"/>
      <c r="EX66" s="81"/>
      <c r="EY66" s="81"/>
      <c r="EZ66" s="81"/>
      <c r="FA66" s="81"/>
      <c r="FB66" s="81"/>
      <c r="FC66" s="81"/>
      <c r="FD66" s="81"/>
      <c r="FE66" s="81"/>
      <c r="FF66" s="6"/>
      <c r="FG66" s="6"/>
    </row>
    <row r="67" spans="1:163" ht="30">
      <c r="A67" s="82" t="s">
        <v>127</v>
      </c>
      <c r="B67" s="91" t="s">
        <v>128</v>
      </c>
      <c r="C67" s="46"/>
      <c r="D67" s="65"/>
      <c r="E67" s="65"/>
      <c r="F67" s="46"/>
      <c r="G67" s="46"/>
      <c r="H67" s="46"/>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c r="EO67" s="81"/>
      <c r="EP67" s="81"/>
      <c r="EQ67" s="81"/>
      <c r="ER67" s="81"/>
      <c r="ES67" s="81"/>
      <c r="ET67" s="81"/>
      <c r="EU67" s="81"/>
      <c r="EV67" s="81"/>
      <c r="EW67" s="81"/>
      <c r="EX67" s="81"/>
      <c r="EY67" s="81"/>
      <c r="EZ67" s="81"/>
      <c r="FA67" s="81"/>
      <c r="FB67" s="81"/>
      <c r="FC67" s="81"/>
      <c r="FD67" s="81"/>
      <c r="FE67" s="81"/>
      <c r="FF67" s="6"/>
      <c r="FG67" s="6"/>
    </row>
    <row r="68" spans="1:163" ht="30">
      <c r="A68" s="82" t="s">
        <v>129</v>
      </c>
      <c r="B68" s="91" t="s">
        <v>130</v>
      </c>
      <c r="C68" s="46"/>
      <c r="D68" s="65"/>
      <c r="E68" s="65"/>
      <c r="F68" s="46"/>
      <c r="G68" s="46"/>
      <c r="H68" s="46"/>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c r="EO68" s="81"/>
      <c r="EP68" s="81"/>
      <c r="EQ68" s="81"/>
      <c r="ER68" s="81"/>
      <c r="ES68" s="81"/>
      <c r="ET68" s="81"/>
      <c r="EU68" s="81"/>
      <c r="EV68" s="81"/>
      <c r="EW68" s="81"/>
      <c r="EX68" s="81"/>
      <c r="EY68" s="81"/>
      <c r="EZ68" s="81"/>
      <c r="FA68" s="81"/>
      <c r="FB68" s="81"/>
      <c r="FC68" s="81"/>
      <c r="FD68" s="81"/>
      <c r="FE68" s="81"/>
      <c r="FF68" s="6"/>
      <c r="FG68" s="6"/>
    </row>
    <row r="69" spans="1:163" ht="30">
      <c r="A69" s="92" t="s">
        <v>131</v>
      </c>
      <c r="B69" s="91" t="s">
        <v>132</v>
      </c>
      <c r="C69" s="46"/>
      <c r="D69" s="65"/>
      <c r="E69" s="65"/>
      <c r="F69" s="46"/>
      <c r="G69" s="46"/>
      <c r="H69" s="46"/>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c r="FE69" s="81"/>
      <c r="FF69" s="6"/>
      <c r="FG69" s="6"/>
    </row>
    <row r="70" spans="1:163" ht="30">
      <c r="A70" s="82" t="s">
        <v>133</v>
      </c>
      <c r="B70" s="93" t="s">
        <v>134</v>
      </c>
      <c r="C70" s="46"/>
      <c r="D70" s="65"/>
      <c r="E70" s="65"/>
      <c r="F70" s="46">
        <v>-79</v>
      </c>
      <c r="G70" s="46">
        <f>F70-H70</f>
        <v>-79</v>
      </c>
      <c r="H70" s="46">
        <v>0</v>
      </c>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c r="EO70" s="81"/>
      <c r="EP70" s="81"/>
      <c r="EQ70" s="81"/>
      <c r="ER70" s="81"/>
      <c r="ES70" s="81"/>
      <c r="ET70" s="81"/>
      <c r="EU70" s="81"/>
      <c r="EV70" s="81"/>
      <c r="EW70" s="81"/>
      <c r="EX70" s="81"/>
      <c r="EY70" s="81"/>
      <c r="EZ70" s="81"/>
      <c r="FA70" s="81"/>
      <c r="FB70" s="81"/>
      <c r="FC70" s="81"/>
      <c r="FD70" s="81"/>
      <c r="FE70" s="81"/>
      <c r="FF70" s="6"/>
      <c r="FG70" s="6"/>
    </row>
    <row r="71" spans="1:163" ht="15">
      <c r="A71" s="82" t="s">
        <v>135</v>
      </c>
      <c r="B71" s="93" t="s">
        <v>136</v>
      </c>
      <c r="C71" s="46"/>
      <c r="D71" s="65"/>
      <c r="E71" s="65"/>
      <c r="F71" s="46"/>
      <c r="G71" s="46"/>
      <c r="H71" s="46"/>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c r="EO71" s="81"/>
      <c r="EP71" s="81"/>
      <c r="EQ71" s="81"/>
      <c r="ER71" s="81"/>
      <c r="ES71" s="81"/>
      <c r="ET71" s="81"/>
      <c r="EU71" s="81"/>
      <c r="EV71" s="81"/>
      <c r="EW71" s="81"/>
      <c r="EX71" s="81"/>
      <c r="EY71" s="81"/>
      <c r="EZ71" s="81"/>
      <c r="FA71" s="81"/>
      <c r="FB71" s="81"/>
      <c r="FC71" s="81"/>
      <c r="FD71" s="81"/>
      <c r="FE71" s="81"/>
      <c r="FF71" s="6"/>
      <c r="FG71" s="6"/>
    </row>
    <row r="72" spans="1:163" ht="30">
      <c r="A72" s="82" t="s">
        <v>137</v>
      </c>
      <c r="B72" s="93" t="s">
        <v>138</v>
      </c>
      <c r="C72" s="46"/>
      <c r="D72" s="65"/>
      <c r="E72" s="65"/>
      <c r="F72" s="46"/>
      <c r="G72" s="46"/>
      <c r="H72" s="46"/>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c r="EO72" s="81"/>
      <c r="EP72" s="81"/>
      <c r="EQ72" s="81"/>
      <c r="ER72" s="81"/>
      <c r="ES72" s="81"/>
      <c r="ET72" s="81"/>
      <c r="EU72" s="81"/>
      <c r="EV72" s="81"/>
      <c r="EW72" s="81"/>
      <c r="EX72" s="81"/>
      <c r="EY72" s="81"/>
      <c r="EZ72" s="81"/>
      <c r="FA72" s="81"/>
      <c r="FB72" s="81"/>
      <c r="FC72" s="81"/>
      <c r="FD72" s="81"/>
      <c r="FE72" s="81"/>
      <c r="FF72" s="6"/>
      <c r="FG72" s="6"/>
    </row>
    <row r="73" spans="1:163" ht="30">
      <c r="A73" s="82" t="s">
        <v>139</v>
      </c>
      <c r="B73" s="93" t="s">
        <v>140</v>
      </c>
      <c r="C73" s="46"/>
      <c r="D73" s="65"/>
      <c r="E73" s="65"/>
      <c r="F73" s="46"/>
      <c r="G73" s="46"/>
      <c r="H73" s="46"/>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81"/>
      <c r="EU73" s="81"/>
      <c r="EV73" s="81"/>
      <c r="EW73" s="81"/>
      <c r="EX73" s="81"/>
      <c r="EY73" s="81"/>
      <c r="EZ73" s="81"/>
      <c r="FA73" s="81"/>
      <c r="FB73" s="81"/>
      <c r="FC73" s="81"/>
      <c r="FD73" s="81"/>
      <c r="FE73" s="81"/>
      <c r="FF73" s="6"/>
      <c r="FG73" s="6"/>
    </row>
    <row r="74" spans="1:163" ht="30">
      <c r="A74" s="82" t="s">
        <v>141</v>
      </c>
      <c r="B74" s="93" t="s">
        <v>142</v>
      </c>
      <c r="C74" s="46"/>
      <c r="D74" s="65"/>
      <c r="E74" s="65"/>
      <c r="F74" s="46"/>
      <c r="G74" s="46"/>
      <c r="H74" s="46"/>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81"/>
      <c r="EY74" s="81"/>
      <c r="EZ74" s="81"/>
      <c r="FA74" s="81"/>
      <c r="FB74" s="81"/>
      <c r="FC74" s="81"/>
      <c r="FD74" s="81"/>
      <c r="FE74" s="81"/>
      <c r="FF74" s="6"/>
      <c r="FG74" s="6"/>
    </row>
    <row r="75" spans="1:163" ht="75">
      <c r="A75" s="82" t="s">
        <v>143</v>
      </c>
      <c r="B75" s="93" t="s">
        <v>144</v>
      </c>
      <c r="C75" s="46"/>
      <c r="D75" s="65"/>
      <c r="E75" s="65"/>
      <c r="F75" s="46"/>
      <c r="G75" s="46"/>
      <c r="H75" s="46"/>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1"/>
      <c r="DG75" s="81"/>
      <c r="DH75" s="81"/>
      <c r="DI75" s="81"/>
      <c r="DJ75" s="81"/>
      <c r="DK75" s="81"/>
      <c r="DL75" s="81"/>
      <c r="DM75" s="81"/>
      <c r="DN75" s="81"/>
      <c r="DO75" s="81"/>
      <c r="DP75" s="81"/>
      <c r="DQ75" s="81"/>
      <c r="DR75" s="81"/>
      <c r="DS75" s="81"/>
      <c r="DT75" s="81"/>
      <c r="DU75" s="81"/>
      <c r="DV75" s="81"/>
      <c r="DW75" s="81"/>
      <c r="DX75" s="81"/>
      <c r="DY75" s="81"/>
      <c r="DZ75" s="81"/>
      <c r="EA75" s="81"/>
      <c r="EB75" s="81"/>
      <c r="EC75" s="81"/>
      <c r="ED75" s="81"/>
      <c r="EE75" s="81"/>
      <c r="EF75" s="81"/>
      <c r="EG75" s="81"/>
      <c r="EH75" s="81"/>
      <c r="EI75" s="81"/>
      <c r="EJ75" s="81"/>
      <c r="EK75" s="81"/>
      <c r="EL75" s="81"/>
      <c r="EM75" s="81"/>
      <c r="EN75" s="81"/>
      <c r="EO75" s="81"/>
      <c r="EP75" s="81"/>
      <c r="EQ75" s="81"/>
      <c r="ER75" s="81"/>
      <c r="ES75" s="81"/>
      <c r="ET75" s="81"/>
      <c r="EU75" s="81"/>
      <c r="EV75" s="81"/>
      <c r="EW75" s="81"/>
      <c r="EX75" s="81"/>
      <c r="EY75" s="81"/>
      <c r="EZ75" s="81"/>
      <c r="FA75" s="81"/>
      <c r="FB75" s="81"/>
      <c r="FC75" s="81"/>
      <c r="FD75" s="81"/>
      <c r="FE75" s="81"/>
      <c r="FF75" s="6"/>
      <c r="FG75" s="6"/>
    </row>
    <row r="76" spans="1:163" ht="30">
      <c r="A76" s="82" t="s">
        <v>145</v>
      </c>
      <c r="B76" s="93" t="s">
        <v>146</v>
      </c>
      <c r="C76" s="46"/>
      <c r="D76" s="65">
        <v>1430000</v>
      </c>
      <c r="E76" s="65"/>
      <c r="F76" s="46"/>
      <c r="G76" s="46"/>
      <c r="H76" s="46"/>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c r="DK76" s="81"/>
      <c r="DL76" s="81"/>
      <c r="DM76" s="81"/>
      <c r="DN76" s="81"/>
      <c r="DO76" s="81"/>
      <c r="DP76" s="81"/>
      <c r="DQ76" s="81"/>
      <c r="DR76" s="81"/>
      <c r="DS76" s="81"/>
      <c r="DT76" s="81"/>
      <c r="DU76" s="81"/>
      <c r="DV76" s="81"/>
      <c r="DW76" s="81"/>
      <c r="DX76" s="81"/>
      <c r="DY76" s="81"/>
      <c r="DZ76" s="81"/>
      <c r="EA76" s="81"/>
      <c r="EB76" s="81"/>
      <c r="EC76" s="81"/>
      <c r="ED76" s="81"/>
      <c r="EE76" s="81"/>
      <c r="EF76" s="81"/>
      <c r="EG76" s="81"/>
      <c r="EH76" s="81"/>
      <c r="EI76" s="81"/>
      <c r="EJ76" s="81"/>
      <c r="EK76" s="81"/>
      <c r="EL76" s="81"/>
      <c r="EM76" s="81"/>
      <c r="EN76" s="81"/>
      <c r="EO76" s="81"/>
      <c r="EP76" s="81"/>
      <c r="EQ76" s="81"/>
      <c r="ER76" s="81"/>
      <c r="ES76" s="81"/>
      <c r="ET76" s="81"/>
      <c r="EU76" s="81"/>
      <c r="EV76" s="81"/>
      <c r="EW76" s="81"/>
      <c r="EX76" s="81"/>
      <c r="EY76" s="81"/>
      <c r="EZ76" s="81"/>
      <c r="FA76" s="81"/>
      <c r="FB76" s="81"/>
      <c r="FC76" s="81"/>
      <c r="FD76" s="81"/>
      <c r="FE76" s="81"/>
      <c r="FF76" s="6"/>
      <c r="FG76" s="6"/>
    </row>
    <row r="77" spans="1:163" ht="30">
      <c r="A77" s="82" t="s">
        <v>147</v>
      </c>
      <c r="B77" s="93" t="s">
        <v>148</v>
      </c>
      <c r="C77" s="46"/>
      <c r="D77" s="65"/>
      <c r="E77" s="65"/>
      <c r="F77" s="46"/>
      <c r="G77" s="46"/>
      <c r="H77" s="46"/>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c r="DK77" s="81"/>
      <c r="DL77" s="81"/>
      <c r="DM77" s="81"/>
      <c r="DN77" s="81"/>
      <c r="DO77" s="81"/>
      <c r="DP77" s="81"/>
      <c r="DQ77" s="81"/>
      <c r="DR77" s="81"/>
      <c r="DS77" s="81"/>
      <c r="DT77" s="81"/>
      <c r="DU77" s="81"/>
      <c r="DV77" s="81"/>
      <c r="DW77" s="81"/>
      <c r="DX77" s="81"/>
      <c r="DY77" s="81"/>
      <c r="DZ77" s="81"/>
      <c r="EA77" s="81"/>
      <c r="EB77" s="81"/>
      <c r="EC77" s="81"/>
      <c r="ED77" s="81"/>
      <c r="EE77" s="81"/>
      <c r="EF77" s="81"/>
      <c r="EG77" s="81"/>
      <c r="EH77" s="81"/>
      <c r="EI77" s="81"/>
      <c r="EJ77" s="81"/>
      <c r="EK77" s="81"/>
      <c r="EL77" s="81"/>
      <c r="EM77" s="81"/>
      <c r="EN77" s="81"/>
      <c r="EO77" s="81"/>
      <c r="EP77" s="81"/>
      <c r="EQ77" s="81"/>
      <c r="ER77" s="81"/>
      <c r="ES77" s="81"/>
      <c r="ET77" s="81"/>
      <c r="EU77" s="81"/>
      <c r="EV77" s="81"/>
      <c r="EW77" s="81"/>
      <c r="EX77" s="81"/>
      <c r="EY77" s="81"/>
      <c r="EZ77" s="81"/>
      <c r="FA77" s="81"/>
      <c r="FB77" s="81"/>
      <c r="FC77" s="81"/>
      <c r="FD77" s="81"/>
      <c r="FE77" s="81"/>
      <c r="FF77" s="6"/>
      <c r="FG77" s="6"/>
    </row>
    <row r="78" spans="1:163" ht="60">
      <c r="A78" s="82"/>
      <c r="B78" s="93" t="s">
        <v>149</v>
      </c>
      <c r="C78" s="46"/>
      <c r="D78" s="65"/>
      <c r="E78" s="65"/>
      <c r="F78" s="46"/>
      <c r="G78" s="46"/>
      <c r="H78" s="46"/>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c r="DK78" s="81"/>
      <c r="DL78" s="81"/>
      <c r="DM78" s="81"/>
      <c r="DN78" s="81"/>
      <c r="DO78" s="81"/>
      <c r="DP78" s="81"/>
      <c r="DQ78" s="81"/>
      <c r="DR78" s="81"/>
      <c r="DS78" s="81"/>
      <c r="DT78" s="81"/>
      <c r="DU78" s="81"/>
      <c r="DV78" s="81"/>
      <c r="DW78" s="81"/>
      <c r="DX78" s="81"/>
      <c r="DY78" s="81"/>
      <c r="DZ78" s="81"/>
      <c r="EA78" s="81"/>
      <c r="EB78" s="81"/>
      <c r="EC78" s="81"/>
      <c r="ED78" s="81"/>
      <c r="EE78" s="81"/>
      <c r="EF78" s="81"/>
      <c r="EG78" s="81"/>
      <c r="EH78" s="81"/>
      <c r="EI78" s="81"/>
      <c r="EJ78" s="81"/>
      <c r="EK78" s="81"/>
      <c r="EL78" s="81"/>
      <c r="EM78" s="81"/>
      <c r="EN78" s="81"/>
      <c r="EO78" s="81"/>
      <c r="EP78" s="81"/>
      <c r="EQ78" s="81"/>
      <c r="ER78" s="81"/>
      <c r="ES78" s="81"/>
      <c r="ET78" s="81"/>
      <c r="EU78" s="81"/>
      <c r="EV78" s="81"/>
      <c r="EW78" s="81"/>
      <c r="EX78" s="81"/>
      <c r="EY78" s="81"/>
      <c r="EZ78" s="81"/>
      <c r="FA78" s="81"/>
      <c r="FB78" s="81"/>
      <c r="FC78" s="81"/>
      <c r="FD78" s="81"/>
      <c r="FE78" s="81"/>
      <c r="FF78" s="6"/>
      <c r="FG78" s="6"/>
    </row>
    <row r="79" spans="1:163" ht="15">
      <c r="A79" s="79" t="s">
        <v>150</v>
      </c>
      <c r="B79" s="80" t="s">
        <v>151</v>
      </c>
      <c r="C79" s="65">
        <f aca="true" t="shared" si="19" ref="C79:H79">+C80+C81+C82+C83+C84+C85+C86+C87</f>
        <v>0</v>
      </c>
      <c r="D79" s="65">
        <f t="shared" si="19"/>
        <v>0</v>
      </c>
      <c r="E79" s="65">
        <f t="shared" si="19"/>
        <v>0</v>
      </c>
      <c r="F79" s="65">
        <f t="shared" si="19"/>
        <v>59</v>
      </c>
      <c r="G79" s="65">
        <f t="shared" si="19"/>
        <v>-18</v>
      </c>
      <c r="H79" s="65">
        <f t="shared" si="19"/>
        <v>77</v>
      </c>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c r="EN79" s="81"/>
      <c r="EO79" s="81"/>
      <c r="EP79" s="81"/>
      <c r="EQ79" s="81"/>
      <c r="ER79" s="81"/>
      <c r="ES79" s="81"/>
      <c r="ET79" s="81"/>
      <c r="EU79" s="81"/>
      <c r="EV79" s="81"/>
      <c r="EW79" s="81"/>
      <c r="EX79" s="81"/>
      <c r="EY79" s="81"/>
      <c r="EZ79" s="81"/>
      <c r="FA79" s="81"/>
      <c r="FB79" s="81"/>
      <c r="FC79" s="81"/>
      <c r="FD79" s="81"/>
      <c r="FE79" s="81"/>
      <c r="FF79" s="6"/>
      <c r="FG79" s="6"/>
    </row>
    <row r="80" spans="1:163" ht="30">
      <c r="A80" s="94" t="s">
        <v>152</v>
      </c>
      <c r="B80" s="83" t="s">
        <v>153</v>
      </c>
      <c r="C80" s="46"/>
      <c r="D80" s="65"/>
      <c r="E80" s="65"/>
      <c r="F80" s="46"/>
      <c r="G80" s="46"/>
      <c r="H80" s="46"/>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c r="EN80" s="81"/>
      <c r="EO80" s="81"/>
      <c r="EP80" s="81"/>
      <c r="EQ80" s="81"/>
      <c r="ER80" s="81"/>
      <c r="ES80" s="81"/>
      <c r="ET80" s="81"/>
      <c r="EU80" s="81"/>
      <c r="EV80" s="81"/>
      <c r="EW80" s="81"/>
      <c r="EX80" s="81"/>
      <c r="EY80" s="81"/>
      <c r="EZ80" s="81"/>
      <c r="FA80" s="81"/>
      <c r="FB80" s="81"/>
      <c r="FC80" s="81"/>
      <c r="FD80" s="81"/>
      <c r="FE80" s="81"/>
      <c r="FF80" s="6"/>
      <c r="FG80" s="6"/>
    </row>
    <row r="81" spans="1:163" ht="30">
      <c r="A81" s="94" t="s">
        <v>154</v>
      </c>
      <c r="B81" s="36" t="s">
        <v>134</v>
      </c>
      <c r="C81" s="46"/>
      <c r="D81" s="65"/>
      <c r="E81" s="65"/>
      <c r="F81" s="46"/>
      <c r="G81" s="46"/>
      <c r="H81" s="46"/>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c r="EN81" s="81"/>
      <c r="EO81" s="81"/>
      <c r="EP81" s="81"/>
      <c r="EQ81" s="81"/>
      <c r="ER81" s="81"/>
      <c r="ES81" s="81"/>
      <c r="ET81" s="81"/>
      <c r="EU81" s="81"/>
      <c r="EV81" s="81"/>
      <c r="EW81" s="81"/>
      <c r="EX81" s="81"/>
      <c r="EY81" s="81"/>
      <c r="EZ81" s="81"/>
      <c r="FA81" s="81"/>
      <c r="FB81" s="81"/>
      <c r="FC81" s="81"/>
      <c r="FD81" s="81"/>
      <c r="FE81" s="81"/>
      <c r="FF81" s="6"/>
      <c r="FG81" s="6"/>
    </row>
    <row r="82" spans="1:163" ht="45">
      <c r="A82" s="82" t="s">
        <v>155</v>
      </c>
      <c r="B82" s="83" t="s">
        <v>156</v>
      </c>
      <c r="C82" s="46"/>
      <c r="D82" s="65"/>
      <c r="E82" s="65"/>
      <c r="F82" s="46">
        <v>65</v>
      </c>
      <c r="G82" s="46">
        <f>F82-H82</f>
        <v>-11</v>
      </c>
      <c r="H82" s="46">
        <v>76</v>
      </c>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c r="EN82" s="81"/>
      <c r="EO82" s="81"/>
      <c r="EP82" s="81"/>
      <c r="EQ82" s="81"/>
      <c r="ER82" s="81"/>
      <c r="ES82" s="81"/>
      <c r="ET82" s="81"/>
      <c r="EU82" s="81"/>
      <c r="EV82" s="81"/>
      <c r="EW82" s="81"/>
      <c r="EX82" s="81"/>
      <c r="EY82" s="81"/>
      <c r="EZ82" s="81"/>
      <c r="FA82" s="81"/>
      <c r="FB82" s="81"/>
      <c r="FC82" s="81"/>
      <c r="FD82" s="81"/>
      <c r="FE82" s="81"/>
      <c r="FF82" s="6"/>
      <c r="FG82" s="6"/>
    </row>
    <row r="83" spans="1:163" ht="45">
      <c r="A83" s="82" t="s">
        <v>157</v>
      </c>
      <c r="B83" s="83" t="s">
        <v>158</v>
      </c>
      <c r="C83" s="46"/>
      <c r="D83" s="65"/>
      <c r="E83" s="65"/>
      <c r="F83" s="46">
        <v>-7</v>
      </c>
      <c r="G83" s="46">
        <f>F83-H83</f>
        <v>-7</v>
      </c>
      <c r="H83" s="46">
        <v>0</v>
      </c>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c r="EN83" s="81"/>
      <c r="EO83" s="81"/>
      <c r="EP83" s="81"/>
      <c r="EQ83" s="81"/>
      <c r="ER83" s="81"/>
      <c r="ES83" s="81"/>
      <c r="ET83" s="81"/>
      <c r="EU83" s="81"/>
      <c r="EV83" s="81"/>
      <c r="EW83" s="81"/>
      <c r="EX83" s="81"/>
      <c r="EY83" s="81"/>
      <c r="EZ83" s="81"/>
      <c r="FA83" s="81"/>
      <c r="FB83" s="81"/>
      <c r="FC83" s="81"/>
      <c r="FD83" s="81"/>
      <c r="FE83" s="81"/>
      <c r="FF83" s="6"/>
      <c r="FG83" s="6"/>
    </row>
    <row r="84" spans="1:163" ht="30">
      <c r="A84" s="82" t="s">
        <v>159</v>
      </c>
      <c r="B84" s="83" t="s">
        <v>138</v>
      </c>
      <c r="C84" s="46"/>
      <c r="D84" s="65"/>
      <c r="E84" s="65"/>
      <c r="F84" s="46"/>
      <c r="G84" s="46"/>
      <c r="H84" s="46"/>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c r="EN84" s="81"/>
      <c r="EO84" s="81"/>
      <c r="EP84" s="81"/>
      <c r="EQ84" s="81"/>
      <c r="ER84" s="81"/>
      <c r="ES84" s="81"/>
      <c r="ET84" s="81"/>
      <c r="EU84" s="81"/>
      <c r="EV84" s="81"/>
      <c r="EW84" s="81"/>
      <c r="EX84" s="81"/>
      <c r="EY84" s="81"/>
      <c r="EZ84" s="81"/>
      <c r="FA84" s="81"/>
      <c r="FB84" s="81"/>
      <c r="FC84" s="81"/>
      <c r="FD84" s="81"/>
      <c r="FE84" s="81"/>
      <c r="FF84" s="6"/>
      <c r="FG84" s="6"/>
    </row>
    <row r="85" spans="1:90" ht="30">
      <c r="A85" s="86" t="s">
        <v>160</v>
      </c>
      <c r="B85" s="95" t="s">
        <v>161</v>
      </c>
      <c r="C85" s="46"/>
      <c r="D85" s="65"/>
      <c r="E85" s="65"/>
      <c r="F85" s="46"/>
      <c r="G85" s="46"/>
      <c r="H85" s="46"/>
      <c r="AR85" s="6"/>
      <c r="BR85" s="6"/>
      <c r="BS85" s="6"/>
      <c r="BT85" s="6"/>
      <c r="CL85" s="6"/>
    </row>
    <row r="86" spans="1:90" ht="75">
      <c r="A86" s="96" t="s">
        <v>162</v>
      </c>
      <c r="B86" s="97" t="s">
        <v>163</v>
      </c>
      <c r="C86" s="46"/>
      <c r="D86" s="65"/>
      <c r="E86" s="65"/>
      <c r="F86" s="46">
        <v>1</v>
      </c>
      <c r="G86" s="46">
        <f>F86-H86</f>
        <v>0</v>
      </c>
      <c r="H86" s="46">
        <v>1</v>
      </c>
      <c r="BR86" s="6"/>
      <c r="BS86" s="6"/>
      <c r="BT86" s="6"/>
      <c r="CL86" s="6"/>
    </row>
    <row r="87" spans="1:90" ht="45">
      <c r="A87" s="96" t="s">
        <v>164</v>
      </c>
      <c r="B87" s="98" t="s">
        <v>165</v>
      </c>
      <c r="C87" s="46"/>
      <c r="D87" s="65"/>
      <c r="E87" s="65"/>
      <c r="F87" s="46"/>
      <c r="G87" s="46"/>
      <c r="H87" s="46"/>
      <c r="BR87" s="6"/>
      <c r="BS87" s="6"/>
      <c r="BT87" s="6"/>
      <c r="CL87" s="6"/>
    </row>
    <row r="88" spans="1:90" ht="30">
      <c r="A88" s="99" t="s">
        <v>166</v>
      </c>
      <c r="B88" s="99" t="s">
        <v>167</v>
      </c>
      <c r="C88" s="65">
        <f>C89</f>
        <v>0</v>
      </c>
      <c r="D88" s="65">
        <f aca="true" t="shared" si="20" ref="D88:H90">D89</f>
        <v>0</v>
      </c>
      <c r="E88" s="65">
        <f t="shared" si="20"/>
        <v>0</v>
      </c>
      <c r="F88" s="65">
        <f t="shared" si="20"/>
        <v>0</v>
      </c>
      <c r="G88" s="65">
        <f t="shared" si="20"/>
        <v>0</v>
      </c>
      <c r="H88" s="65">
        <f t="shared" si="20"/>
        <v>0</v>
      </c>
      <c r="CL88" s="6"/>
    </row>
    <row r="89" spans="1:90" ht="45">
      <c r="A89" s="99" t="s">
        <v>168</v>
      </c>
      <c r="B89" s="99" t="s">
        <v>169</v>
      </c>
      <c r="C89" s="65">
        <f>C90</f>
        <v>0</v>
      </c>
      <c r="D89" s="65">
        <f t="shared" si="20"/>
        <v>0</v>
      </c>
      <c r="E89" s="65">
        <f t="shared" si="20"/>
        <v>0</v>
      </c>
      <c r="F89" s="65">
        <f t="shared" si="20"/>
        <v>0</v>
      </c>
      <c r="G89" s="65">
        <f t="shared" si="20"/>
        <v>0</v>
      </c>
      <c r="H89" s="65">
        <f t="shared" si="20"/>
        <v>0</v>
      </c>
      <c r="CL89" s="6"/>
    </row>
    <row r="90" spans="1:90" ht="30">
      <c r="A90" s="98"/>
      <c r="B90" s="98" t="s">
        <v>170</v>
      </c>
      <c r="C90" s="65">
        <f>C91</f>
        <v>0</v>
      </c>
      <c r="D90" s="65">
        <f t="shared" si="20"/>
        <v>0</v>
      </c>
      <c r="E90" s="65">
        <f t="shared" si="20"/>
        <v>0</v>
      </c>
      <c r="F90" s="65">
        <f t="shared" si="20"/>
        <v>0</v>
      </c>
      <c r="G90" s="65">
        <f t="shared" si="20"/>
        <v>0</v>
      </c>
      <c r="H90" s="65">
        <f t="shared" si="20"/>
        <v>0</v>
      </c>
      <c r="CL90" s="6"/>
    </row>
    <row r="91" spans="1:90" ht="15">
      <c r="A91" s="98" t="s">
        <v>171</v>
      </c>
      <c r="B91" s="98" t="s">
        <v>172</v>
      </c>
      <c r="C91" s="46"/>
      <c r="D91" s="65"/>
      <c r="E91" s="46"/>
      <c r="F91" s="46"/>
      <c r="G91" s="46"/>
      <c r="H91" s="46"/>
      <c r="CL91" s="6"/>
    </row>
    <row r="92" spans="1:90" ht="15">
      <c r="A92" s="99" t="s">
        <v>173</v>
      </c>
      <c r="B92" s="99" t="s">
        <v>174</v>
      </c>
      <c r="C92" s="65">
        <f aca="true" t="shared" si="21" ref="C92:H92">C93</f>
        <v>0</v>
      </c>
      <c r="D92" s="65">
        <f t="shared" si="21"/>
        <v>0</v>
      </c>
      <c r="E92" s="65">
        <f t="shared" si="21"/>
        <v>0</v>
      </c>
      <c r="F92" s="65">
        <f t="shared" si="21"/>
        <v>-1095710</v>
      </c>
      <c r="G92" s="65">
        <f t="shared" si="21"/>
        <v>41713</v>
      </c>
      <c r="H92" s="65">
        <f t="shared" si="21"/>
        <v>-1137423</v>
      </c>
      <c r="CL92" s="6"/>
    </row>
    <row r="93" spans="1:90" ht="30">
      <c r="A93" s="98" t="s">
        <v>175</v>
      </c>
      <c r="B93" s="98" t="s">
        <v>176</v>
      </c>
      <c r="C93" s="46"/>
      <c r="D93" s="65"/>
      <c r="E93" s="46"/>
      <c r="F93" s="46">
        <v>-1095710</v>
      </c>
      <c r="G93" s="46">
        <f>F93-H93</f>
        <v>41713</v>
      </c>
      <c r="H93" s="46">
        <v>-1137423</v>
      </c>
      <c r="CL93" s="6"/>
    </row>
    <row r="94" ht="15">
      <c r="CL94" s="6"/>
    </row>
    <row r="95" ht="15">
      <c r="CL95" s="6"/>
    </row>
    <row r="96" spans="2:90" ht="15.75">
      <c r="B96" s="104" t="s">
        <v>429</v>
      </c>
      <c r="C96" s="105"/>
      <c r="D96" s="105" t="s">
        <v>430</v>
      </c>
      <c r="E96" s="104"/>
      <c r="F96" s="106"/>
      <c r="G96" s="106" t="s">
        <v>431</v>
      </c>
      <c r="CL96" s="6"/>
    </row>
    <row r="97" spans="2:90" ht="15">
      <c r="B97" s="107" t="s">
        <v>432</v>
      </c>
      <c r="C97" s="108"/>
      <c r="D97" s="108" t="s">
        <v>433</v>
      </c>
      <c r="E97" s="107"/>
      <c r="F97" s="109"/>
      <c r="G97" s="109" t="s">
        <v>434</v>
      </c>
      <c r="CL97" s="6"/>
    </row>
    <row r="98" ht="15">
      <c r="CL98" s="6"/>
    </row>
    <row r="99" ht="15">
      <c r="CL99" s="6"/>
    </row>
    <row r="100" ht="15">
      <c r="CL100" s="6"/>
    </row>
    <row r="101" ht="15">
      <c r="CL101" s="6"/>
    </row>
    <row r="102" ht="15">
      <c r="CL102" s="6"/>
    </row>
    <row r="103" ht="15">
      <c r="CL103" s="6"/>
    </row>
  </sheetData>
  <sheetProtection/>
  <protectedRanges>
    <protectedRange sqref="C85:C86 C69:C81 C61 C29:C50 C54:C55 F85:H87 F80:G81 C17:C26 F24:G26 F54:G54 D79:G79 F17:G22 D23:G23 D55:G55 G93 H69:H81 H17:H26 H54:H55 F61:H61 C57:H57 C64:H65 G82:G83 F69:G78 F29:H50" name="Zonă1"/>
  </protectedRanges>
  <mergeCells count="31">
    <mergeCell ref="BE4:BI4"/>
    <mergeCell ref="H4:K4"/>
    <mergeCell ref="L4:P4"/>
    <mergeCell ref="Q4:U4"/>
    <mergeCell ref="V4:Z4"/>
    <mergeCell ref="AA4:AE4"/>
    <mergeCell ref="AF4:AJ4"/>
    <mergeCell ref="AK4:AO4"/>
    <mergeCell ref="AP4:AT4"/>
    <mergeCell ref="AU4:AY4"/>
    <mergeCell ref="AZ4:BD4"/>
    <mergeCell ref="DM4:DQ4"/>
    <mergeCell ref="BJ4:BN4"/>
    <mergeCell ref="BO4:BS4"/>
    <mergeCell ref="BT4:BX4"/>
    <mergeCell ref="BY4:CC4"/>
    <mergeCell ref="CD4:CH4"/>
    <mergeCell ref="CI4:CM4"/>
    <mergeCell ref="CN4:CR4"/>
    <mergeCell ref="CS4:CW4"/>
    <mergeCell ref="CX4:DB4"/>
    <mergeCell ref="DC4:DG4"/>
    <mergeCell ref="DH4:DL4"/>
    <mergeCell ref="EV4:EZ4"/>
    <mergeCell ref="FA4:FE4"/>
    <mergeCell ref="DR4:DV4"/>
    <mergeCell ref="DW4:EA4"/>
    <mergeCell ref="EB4:EF4"/>
    <mergeCell ref="EG4:EK4"/>
    <mergeCell ref="EL4:EP4"/>
    <mergeCell ref="EQ4:EU4"/>
  </mergeCells>
  <printOptions/>
  <pageMargins left="0.75" right="0.75" top="1" bottom="1"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rgb="FFCC00CC"/>
  </sheetPr>
  <dimension ref="A1:IL202"/>
  <sheetViews>
    <sheetView zoomScale="90" zoomScaleNormal="90" zoomScalePageLayoutView="0" workbookViewId="0" topLeftCell="A1">
      <pane xSplit="3" ySplit="6" topLeftCell="D169" activePane="bottomRight" state="frozen"/>
      <selection pane="topLeft" activeCell="B2" sqref="B2"/>
      <selection pane="topRight" activeCell="B2" sqref="B2"/>
      <selection pane="bottomLeft" activeCell="B2" sqref="B2"/>
      <selection pane="bottomRight" activeCell="B61" sqref="B61"/>
    </sheetView>
  </sheetViews>
  <sheetFormatPr defaultColWidth="9.140625" defaultRowHeight="12.75"/>
  <cols>
    <col min="1" max="1" width="13.421875" style="1" bestFit="1" customWidth="1"/>
    <col min="2" max="2" width="71.28125" style="4" customWidth="1"/>
    <col min="3" max="3" width="7.8515625" style="4" customWidth="1"/>
    <col min="4" max="4" width="15.421875" style="4" customWidth="1"/>
    <col min="5" max="5" width="14.8515625" style="4" customWidth="1"/>
    <col min="6" max="6" width="15.7109375" style="4" hidden="1" customWidth="1"/>
    <col min="7" max="7" width="15.421875" style="4" bestFit="1" customWidth="1"/>
    <col min="8" max="8" width="14.57421875" style="4" bestFit="1" customWidth="1"/>
    <col min="9" max="9" width="14.57421875" style="5" customWidth="1"/>
    <col min="10" max="16384" width="9.140625" style="5" customWidth="1"/>
  </cols>
  <sheetData>
    <row r="1" spans="2:3" ht="17.25">
      <c r="B1" s="2" t="s">
        <v>435</v>
      </c>
      <c r="C1" s="3"/>
    </row>
    <row r="2" spans="2:3" ht="15">
      <c r="B2" s="3"/>
      <c r="C2" s="3"/>
    </row>
    <row r="3" spans="2:4" ht="15">
      <c r="B3" s="3"/>
      <c r="C3" s="3"/>
      <c r="D3" s="6"/>
    </row>
    <row r="4" spans="4:8" ht="15">
      <c r="D4" s="7"/>
      <c r="E4" s="7"/>
      <c r="F4" s="8"/>
      <c r="G4" s="9"/>
      <c r="H4" s="10" t="s">
        <v>424</v>
      </c>
    </row>
    <row r="5" spans="1:8" s="14" customFormat="1" ht="90">
      <c r="A5" s="11" t="s">
        <v>1</v>
      </c>
      <c r="B5" s="12" t="s">
        <v>2</v>
      </c>
      <c r="C5" s="12"/>
      <c r="D5" s="12" t="s">
        <v>177</v>
      </c>
      <c r="E5" s="13" t="s">
        <v>178</v>
      </c>
      <c r="F5" s="13" t="s">
        <v>179</v>
      </c>
      <c r="G5" s="12" t="s">
        <v>180</v>
      </c>
      <c r="H5" s="12" t="s">
        <v>181</v>
      </c>
    </row>
    <row r="6" spans="1:8" ht="15">
      <c r="A6" s="15"/>
      <c r="B6" s="16" t="s">
        <v>182</v>
      </c>
      <c r="C6" s="16"/>
      <c r="D6" s="17">
        <v>1</v>
      </c>
      <c r="E6" s="17">
        <v>2</v>
      </c>
      <c r="F6" s="17">
        <v>3</v>
      </c>
      <c r="G6" s="17">
        <v>4</v>
      </c>
      <c r="H6" s="17" t="s">
        <v>183</v>
      </c>
    </row>
    <row r="7" spans="1:10" s="21" customFormat="1" ht="16.5" customHeight="1">
      <c r="A7" s="18" t="s">
        <v>184</v>
      </c>
      <c r="B7" s="19" t="s">
        <v>185</v>
      </c>
      <c r="C7" s="54">
        <f aca="true" t="shared" si="0" ref="C7:H7">+C8+C16</f>
        <v>0</v>
      </c>
      <c r="D7" s="54">
        <f t="shared" si="0"/>
        <v>223350780</v>
      </c>
      <c r="E7" s="54">
        <f t="shared" si="0"/>
        <v>229215620</v>
      </c>
      <c r="F7" s="54">
        <f t="shared" si="0"/>
        <v>0</v>
      </c>
      <c r="G7" s="54">
        <f t="shared" si="0"/>
        <v>157761290.16</v>
      </c>
      <c r="H7" s="54">
        <f t="shared" si="0"/>
        <v>30483983.93</v>
      </c>
      <c r="I7" s="54">
        <f>+I8+I16</f>
        <v>127277306.22999999</v>
      </c>
      <c r="J7" s="20"/>
    </row>
    <row r="8" spans="1:10" s="21" customFormat="1" ht="15">
      <c r="A8" s="18" t="s">
        <v>186</v>
      </c>
      <c r="B8" s="22" t="s">
        <v>187</v>
      </c>
      <c r="C8" s="55">
        <f aca="true" t="shared" si="1" ref="C8:H8">+C9+C10+C13+C11+C12+C15+C171</f>
        <v>0</v>
      </c>
      <c r="D8" s="55">
        <f t="shared" si="1"/>
        <v>223330780</v>
      </c>
      <c r="E8" s="55">
        <f t="shared" si="1"/>
        <v>229195620</v>
      </c>
      <c r="F8" s="55">
        <f t="shared" si="1"/>
        <v>0</v>
      </c>
      <c r="G8" s="55">
        <f t="shared" si="1"/>
        <v>157761290.16</v>
      </c>
      <c r="H8" s="55">
        <f t="shared" si="1"/>
        <v>30483983.93</v>
      </c>
      <c r="I8" s="55">
        <f>+I9+I10+I13+I11+I12+I15+I171</f>
        <v>127277306.22999999</v>
      </c>
      <c r="J8" s="20"/>
    </row>
    <row r="9" spans="1:10" s="21" customFormat="1" ht="15">
      <c r="A9" s="18" t="s">
        <v>188</v>
      </c>
      <c r="B9" s="22" t="s">
        <v>189</v>
      </c>
      <c r="C9" s="55">
        <f aca="true" t="shared" si="2" ref="C9:H9">+C23</f>
        <v>0</v>
      </c>
      <c r="D9" s="55">
        <f t="shared" si="2"/>
        <v>4193780</v>
      </c>
      <c r="E9" s="55">
        <f t="shared" si="2"/>
        <v>4193780</v>
      </c>
      <c r="F9" s="55">
        <f t="shared" si="2"/>
        <v>0</v>
      </c>
      <c r="G9" s="55">
        <f t="shared" si="2"/>
        <v>1921677</v>
      </c>
      <c r="H9" s="55">
        <f t="shared" si="2"/>
        <v>441211</v>
      </c>
      <c r="I9" s="55">
        <f>+I23</f>
        <v>1480466</v>
      </c>
      <c r="J9" s="20"/>
    </row>
    <row r="10" spans="1:10" s="21" customFormat="1" ht="16.5" customHeight="1">
      <c r="A10" s="18" t="s">
        <v>190</v>
      </c>
      <c r="B10" s="22" t="s">
        <v>191</v>
      </c>
      <c r="C10" s="55">
        <f aca="true" t="shared" si="3" ref="C10:H10">+C44</f>
        <v>0</v>
      </c>
      <c r="D10" s="55">
        <f t="shared" si="3"/>
        <v>126094660</v>
      </c>
      <c r="E10" s="55">
        <f t="shared" si="3"/>
        <v>131959500</v>
      </c>
      <c r="F10" s="55">
        <f t="shared" si="3"/>
        <v>0</v>
      </c>
      <c r="G10" s="55">
        <f t="shared" si="3"/>
        <v>109491239.4</v>
      </c>
      <c r="H10" s="55">
        <f t="shared" si="3"/>
        <v>20863718.19</v>
      </c>
      <c r="I10" s="55">
        <f>+I44</f>
        <v>88627521.21</v>
      </c>
      <c r="J10" s="20"/>
    </row>
    <row r="11" spans="1:10" s="21" customFormat="1" ht="15">
      <c r="A11" s="18" t="s">
        <v>192</v>
      </c>
      <c r="B11" s="22" t="s">
        <v>193</v>
      </c>
      <c r="C11" s="55">
        <f aca="true" t="shared" si="4" ref="C11:H11">+C72</f>
        <v>0</v>
      </c>
      <c r="D11" s="55">
        <f t="shared" si="4"/>
        <v>0</v>
      </c>
      <c r="E11" s="55">
        <f t="shared" si="4"/>
        <v>0</v>
      </c>
      <c r="F11" s="55">
        <f t="shared" si="4"/>
        <v>0</v>
      </c>
      <c r="G11" s="55">
        <f t="shared" si="4"/>
        <v>0</v>
      </c>
      <c r="H11" s="55">
        <f t="shared" si="4"/>
        <v>0</v>
      </c>
      <c r="I11" s="55">
        <f>+I72</f>
        <v>0</v>
      </c>
      <c r="J11" s="20"/>
    </row>
    <row r="12" spans="1:10" s="21" customFormat="1" ht="30">
      <c r="A12" s="18"/>
      <c r="B12" s="22" t="s">
        <v>194</v>
      </c>
      <c r="C12" s="55">
        <f aca="true" t="shared" si="5" ref="C12:H12">C172</f>
        <v>0</v>
      </c>
      <c r="D12" s="55">
        <f t="shared" si="5"/>
        <v>87884340</v>
      </c>
      <c r="E12" s="55">
        <f t="shared" si="5"/>
        <v>87884340</v>
      </c>
      <c r="F12" s="55">
        <f t="shared" si="5"/>
        <v>0</v>
      </c>
      <c r="G12" s="55">
        <f t="shared" si="5"/>
        <v>43615510</v>
      </c>
      <c r="H12" s="55">
        <f t="shared" si="5"/>
        <v>8629060</v>
      </c>
      <c r="I12" s="55">
        <f>I172</f>
        <v>34986450</v>
      </c>
      <c r="J12" s="20"/>
    </row>
    <row r="13" spans="1:10" s="21" customFormat="1" ht="16.5" customHeight="1">
      <c r="A13" s="18" t="s">
        <v>195</v>
      </c>
      <c r="B13" s="22" t="s">
        <v>196</v>
      </c>
      <c r="C13" s="55">
        <f aca="true" t="shared" si="6" ref="C13:H13">C177</f>
        <v>0</v>
      </c>
      <c r="D13" s="55">
        <f t="shared" si="6"/>
        <v>5158000</v>
      </c>
      <c r="E13" s="55">
        <f t="shared" si="6"/>
        <v>5158000</v>
      </c>
      <c r="F13" s="55">
        <f t="shared" si="6"/>
        <v>0</v>
      </c>
      <c r="G13" s="55">
        <f t="shared" si="6"/>
        <v>2847162</v>
      </c>
      <c r="H13" s="55">
        <f t="shared" si="6"/>
        <v>561150</v>
      </c>
      <c r="I13" s="55">
        <f>I177</f>
        <v>2286012</v>
      </c>
      <c r="J13" s="20"/>
    </row>
    <row r="14" spans="1:10" s="21" customFormat="1" ht="30">
      <c r="A14" s="18" t="s">
        <v>197</v>
      </c>
      <c r="B14" s="22" t="s">
        <v>198</v>
      </c>
      <c r="C14" s="55">
        <f aca="true" t="shared" si="7" ref="C14:H14">C184</f>
        <v>0</v>
      </c>
      <c r="D14" s="55">
        <f t="shared" si="7"/>
        <v>0</v>
      </c>
      <c r="E14" s="55">
        <f t="shared" si="7"/>
        <v>0</v>
      </c>
      <c r="F14" s="55">
        <f t="shared" si="7"/>
        <v>0</v>
      </c>
      <c r="G14" s="55">
        <f t="shared" si="7"/>
        <v>0</v>
      </c>
      <c r="H14" s="55">
        <f t="shared" si="7"/>
        <v>0</v>
      </c>
      <c r="I14" s="55">
        <f>I184</f>
        <v>0</v>
      </c>
      <c r="J14" s="20"/>
    </row>
    <row r="15" spans="1:10" s="21" customFormat="1" ht="16.5" customHeight="1">
      <c r="A15" s="18" t="s">
        <v>199</v>
      </c>
      <c r="B15" s="22" t="s">
        <v>199</v>
      </c>
      <c r="C15" s="55">
        <f aca="true" t="shared" si="8" ref="C15:H15">C75</f>
        <v>0</v>
      </c>
      <c r="D15" s="55">
        <f t="shared" si="8"/>
        <v>0</v>
      </c>
      <c r="E15" s="55">
        <f t="shared" si="8"/>
        <v>0</v>
      </c>
      <c r="F15" s="55">
        <f t="shared" si="8"/>
        <v>0</v>
      </c>
      <c r="G15" s="55">
        <f t="shared" si="8"/>
        <v>0</v>
      </c>
      <c r="H15" s="55">
        <f t="shared" si="8"/>
        <v>0</v>
      </c>
      <c r="I15" s="55">
        <f>I75</f>
        <v>0</v>
      </c>
      <c r="J15" s="20"/>
    </row>
    <row r="16" spans="1:10" s="21" customFormat="1" ht="16.5" customHeight="1">
      <c r="A16" s="18" t="s">
        <v>200</v>
      </c>
      <c r="B16" s="22" t="s">
        <v>201</v>
      </c>
      <c r="C16" s="55">
        <f aca="true" t="shared" si="9" ref="C16:H17">C79</f>
        <v>0</v>
      </c>
      <c r="D16" s="55">
        <f t="shared" si="9"/>
        <v>20000</v>
      </c>
      <c r="E16" s="55">
        <f t="shared" si="9"/>
        <v>20000</v>
      </c>
      <c r="F16" s="55">
        <f t="shared" si="9"/>
        <v>0</v>
      </c>
      <c r="G16" s="55">
        <f t="shared" si="9"/>
        <v>0</v>
      </c>
      <c r="H16" s="55">
        <f t="shared" si="9"/>
        <v>0</v>
      </c>
      <c r="I16" s="55">
        <f>I79</f>
        <v>0</v>
      </c>
      <c r="J16" s="20"/>
    </row>
    <row r="17" spans="1:10" s="21" customFormat="1" ht="15">
      <c r="A17" s="18" t="s">
        <v>202</v>
      </c>
      <c r="B17" s="22" t="s">
        <v>203</v>
      </c>
      <c r="C17" s="55">
        <f t="shared" si="9"/>
        <v>0</v>
      </c>
      <c r="D17" s="55">
        <f t="shared" si="9"/>
        <v>0</v>
      </c>
      <c r="E17" s="55">
        <f t="shared" si="9"/>
        <v>0</v>
      </c>
      <c r="F17" s="55">
        <f t="shared" si="9"/>
        <v>0</v>
      </c>
      <c r="G17" s="55">
        <f t="shared" si="9"/>
        <v>0</v>
      </c>
      <c r="H17" s="55">
        <f t="shared" si="9"/>
        <v>0</v>
      </c>
      <c r="I17" s="55">
        <f>I80</f>
        <v>0</v>
      </c>
      <c r="J17" s="20"/>
    </row>
    <row r="18" spans="1:10" s="21" customFormat="1" ht="30">
      <c r="A18" s="18"/>
      <c r="B18" s="22" t="s">
        <v>204</v>
      </c>
      <c r="C18" s="55">
        <f aca="true" t="shared" si="10" ref="C18:H18">C171+C183</f>
        <v>0</v>
      </c>
      <c r="D18" s="55">
        <f t="shared" si="10"/>
        <v>0</v>
      </c>
      <c r="E18" s="55">
        <f t="shared" si="10"/>
        <v>0</v>
      </c>
      <c r="F18" s="55">
        <f t="shared" si="10"/>
        <v>0</v>
      </c>
      <c r="G18" s="55">
        <f t="shared" si="10"/>
        <v>-114298.23999999999</v>
      </c>
      <c r="H18" s="55">
        <f t="shared" si="10"/>
        <v>-11155.259999999997</v>
      </c>
      <c r="I18" s="55">
        <f>I171+I183</f>
        <v>-103142.98</v>
      </c>
      <c r="J18" s="20"/>
    </row>
    <row r="19" spans="1:10" s="21" customFormat="1" ht="16.5" customHeight="1">
      <c r="A19" s="18" t="s">
        <v>205</v>
      </c>
      <c r="B19" s="22" t="s">
        <v>206</v>
      </c>
      <c r="C19" s="55">
        <f aca="true" t="shared" si="11" ref="C19:H19">+C20+C16</f>
        <v>0</v>
      </c>
      <c r="D19" s="55">
        <f t="shared" si="11"/>
        <v>223350780</v>
      </c>
      <c r="E19" s="55">
        <f t="shared" si="11"/>
        <v>229215620</v>
      </c>
      <c r="F19" s="55">
        <f t="shared" si="11"/>
        <v>0</v>
      </c>
      <c r="G19" s="55">
        <f t="shared" si="11"/>
        <v>157761290.16</v>
      </c>
      <c r="H19" s="55">
        <f t="shared" si="11"/>
        <v>30483983.93</v>
      </c>
      <c r="I19" s="55">
        <f>+I20+I16</f>
        <v>127277306.22999999</v>
      </c>
      <c r="J19" s="20"/>
    </row>
    <row r="20" spans="1:10" s="21" customFormat="1" ht="15">
      <c r="A20" s="18" t="s">
        <v>207</v>
      </c>
      <c r="B20" s="22" t="s">
        <v>187</v>
      </c>
      <c r="C20" s="55">
        <f aca="true" t="shared" si="12" ref="C20:H20">C9+C10+C11+C12+C13+C15+C171</f>
        <v>0</v>
      </c>
      <c r="D20" s="55">
        <f t="shared" si="12"/>
        <v>223330780</v>
      </c>
      <c r="E20" s="55">
        <f t="shared" si="12"/>
        <v>229195620</v>
      </c>
      <c r="F20" s="55">
        <f t="shared" si="12"/>
        <v>0</v>
      </c>
      <c r="G20" s="55">
        <f t="shared" si="12"/>
        <v>157761290.16</v>
      </c>
      <c r="H20" s="55">
        <f t="shared" si="12"/>
        <v>30483983.93</v>
      </c>
      <c r="I20" s="55">
        <f>I9+I10+I11+I12+I13+I15+I171</f>
        <v>127277306.22999999</v>
      </c>
      <c r="J20" s="20"/>
    </row>
    <row r="21" spans="1:10" s="21" customFormat="1" ht="16.5" customHeight="1">
      <c r="A21" s="23" t="s">
        <v>208</v>
      </c>
      <c r="B21" s="22" t="s">
        <v>209</v>
      </c>
      <c r="C21" s="55">
        <f aca="true" t="shared" si="13" ref="C21:H21">+C22+C78+C171</f>
        <v>0</v>
      </c>
      <c r="D21" s="55">
        <f t="shared" si="13"/>
        <v>218192780</v>
      </c>
      <c r="E21" s="55">
        <f t="shared" si="13"/>
        <v>224057620</v>
      </c>
      <c r="F21" s="55">
        <f t="shared" si="13"/>
        <v>0</v>
      </c>
      <c r="G21" s="55">
        <f t="shared" si="13"/>
        <v>154914128.16</v>
      </c>
      <c r="H21" s="55">
        <f t="shared" si="13"/>
        <v>29922833.93</v>
      </c>
      <c r="I21" s="55">
        <f>+I22+I78+I171</f>
        <v>124991294.22999999</v>
      </c>
      <c r="J21" s="20"/>
    </row>
    <row r="22" spans="1:10" s="21" customFormat="1" ht="16.5" customHeight="1">
      <c r="A22" s="18" t="s">
        <v>210</v>
      </c>
      <c r="B22" s="22" t="s">
        <v>187</v>
      </c>
      <c r="C22" s="55">
        <f aca="true" t="shared" si="14" ref="C22:H22">+C23+C44+C72+C172+C75</f>
        <v>0</v>
      </c>
      <c r="D22" s="55">
        <f t="shared" si="14"/>
        <v>218172780</v>
      </c>
      <c r="E22" s="55">
        <f t="shared" si="14"/>
        <v>224037620</v>
      </c>
      <c r="F22" s="55">
        <f t="shared" si="14"/>
        <v>0</v>
      </c>
      <c r="G22" s="55">
        <f t="shared" si="14"/>
        <v>155028426.4</v>
      </c>
      <c r="H22" s="55">
        <f t="shared" si="14"/>
        <v>29933989.19</v>
      </c>
      <c r="I22" s="55">
        <f>+I23+I44+I72+I172+I75</f>
        <v>125094437.21</v>
      </c>
      <c r="J22" s="20"/>
    </row>
    <row r="23" spans="1:10" s="21" customFormat="1" ht="15">
      <c r="A23" s="18" t="s">
        <v>211</v>
      </c>
      <c r="B23" s="22" t="s">
        <v>189</v>
      </c>
      <c r="C23" s="55">
        <f aca="true" t="shared" si="15" ref="C23:H23">+C24+C36+C34</f>
        <v>0</v>
      </c>
      <c r="D23" s="55">
        <f t="shared" si="15"/>
        <v>4193780</v>
      </c>
      <c r="E23" s="55">
        <f t="shared" si="15"/>
        <v>4193780</v>
      </c>
      <c r="F23" s="55">
        <f t="shared" si="15"/>
        <v>0</v>
      </c>
      <c r="G23" s="55">
        <f t="shared" si="15"/>
        <v>1921677</v>
      </c>
      <c r="H23" s="55">
        <f t="shared" si="15"/>
        <v>441211</v>
      </c>
      <c r="I23" s="55">
        <f>+I24+I36+I34</f>
        <v>1480466</v>
      </c>
      <c r="J23" s="20"/>
    </row>
    <row r="24" spans="1:246" s="21" customFormat="1" ht="16.5" customHeight="1">
      <c r="A24" s="18" t="s">
        <v>212</v>
      </c>
      <c r="B24" s="22" t="s">
        <v>213</v>
      </c>
      <c r="C24" s="55">
        <f aca="true" t="shared" si="16" ref="C24:H24">C25+C28+C29+C30+C32+C26+C27+C31</f>
        <v>0</v>
      </c>
      <c r="D24" s="55">
        <f t="shared" si="16"/>
        <v>4037050</v>
      </c>
      <c r="E24" s="55">
        <f t="shared" si="16"/>
        <v>4037050</v>
      </c>
      <c r="F24" s="55">
        <f t="shared" si="16"/>
        <v>0</v>
      </c>
      <c r="G24" s="55">
        <f t="shared" si="16"/>
        <v>1817009</v>
      </c>
      <c r="H24" s="55">
        <f t="shared" si="16"/>
        <v>369226</v>
      </c>
      <c r="I24" s="55">
        <f>I25+I28+I29+I30+I32+I26+I27+I31</f>
        <v>1447783</v>
      </c>
      <c r="J24" s="20"/>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row>
    <row r="25" spans="1:246" s="21" customFormat="1" ht="16.5" customHeight="1">
      <c r="A25" s="24" t="s">
        <v>214</v>
      </c>
      <c r="B25" s="25" t="s">
        <v>215</v>
      </c>
      <c r="C25" s="56"/>
      <c r="D25" s="57">
        <v>3293920</v>
      </c>
      <c r="E25" s="57">
        <v>3293920</v>
      </c>
      <c r="F25" s="57"/>
      <c r="G25" s="46">
        <v>1482701</v>
      </c>
      <c r="H25" s="46">
        <f>G25-I25</f>
        <v>298916</v>
      </c>
      <c r="I25" s="46">
        <v>1183785</v>
      </c>
      <c r="J25" s="20"/>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row>
    <row r="26" spans="1:246" s="21" customFormat="1" ht="15">
      <c r="A26" s="24"/>
      <c r="B26" s="25" t="s">
        <v>216</v>
      </c>
      <c r="C26" s="56"/>
      <c r="D26" s="57">
        <v>441100</v>
      </c>
      <c r="E26" s="57">
        <v>441100</v>
      </c>
      <c r="F26" s="57"/>
      <c r="G26" s="46">
        <v>205600</v>
      </c>
      <c r="H26" s="46">
        <f>G26-I26</f>
        <v>40084</v>
      </c>
      <c r="I26" s="46">
        <v>165516</v>
      </c>
      <c r="J26" s="20"/>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row>
    <row r="27" spans="1:246" s="21" customFormat="1" ht="15">
      <c r="A27" s="24"/>
      <c r="B27" s="25" t="s">
        <v>217</v>
      </c>
      <c r="C27" s="56"/>
      <c r="D27" s="57">
        <v>103690</v>
      </c>
      <c r="E27" s="57">
        <v>103690</v>
      </c>
      <c r="F27" s="57"/>
      <c r="G27" s="46">
        <v>48150</v>
      </c>
      <c r="H27" s="46">
        <f>G27-I27</f>
        <v>10934</v>
      </c>
      <c r="I27" s="46">
        <v>37216</v>
      </c>
      <c r="J27" s="20"/>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row>
    <row r="28" spans="1:246" s="21" customFormat="1" ht="16.5" customHeight="1">
      <c r="A28" s="24" t="s">
        <v>218</v>
      </c>
      <c r="B28" s="26" t="s">
        <v>219</v>
      </c>
      <c r="C28" s="56"/>
      <c r="D28" s="57">
        <v>13000</v>
      </c>
      <c r="E28" s="57">
        <v>13000</v>
      </c>
      <c r="F28" s="57"/>
      <c r="G28" s="46">
        <v>4952</v>
      </c>
      <c r="H28" s="46">
        <f>G28-I28</f>
        <v>864</v>
      </c>
      <c r="I28" s="46">
        <v>4088</v>
      </c>
      <c r="J28" s="20"/>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row>
    <row r="29" spans="1:246" s="21" customFormat="1" ht="16.5" customHeight="1">
      <c r="A29" s="24" t="s">
        <v>220</v>
      </c>
      <c r="B29" s="26" t="s">
        <v>221</v>
      </c>
      <c r="C29" s="56"/>
      <c r="D29" s="57">
        <v>1000</v>
      </c>
      <c r="E29" s="57">
        <v>1000</v>
      </c>
      <c r="F29" s="57"/>
      <c r="G29" s="46">
        <v>1000</v>
      </c>
      <c r="H29" s="46">
        <f>G29-I29</f>
        <v>460</v>
      </c>
      <c r="I29" s="46">
        <v>540</v>
      </c>
      <c r="J29" s="20"/>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row>
    <row r="30" spans="1:10" ht="16.5" customHeight="1">
      <c r="A30" s="24"/>
      <c r="B30" s="26" t="s">
        <v>222</v>
      </c>
      <c r="C30" s="56"/>
      <c r="D30" s="57"/>
      <c r="E30" s="57"/>
      <c r="F30" s="57"/>
      <c r="G30" s="46"/>
      <c r="H30" s="46"/>
      <c r="I30" s="46"/>
      <c r="J30" s="20"/>
    </row>
    <row r="31" spans="1:246" s="21" customFormat="1" ht="16.5" customHeight="1">
      <c r="A31" s="24"/>
      <c r="B31" s="102" t="s">
        <v>428</v>
      </c>
      <c r="C31" s="56"/>
      <c r="D31" s="57">
        <v>156340</v>
      </c>
      <c r="E31" s="57">
        <v>156340</v>
      </c>
      <c r="F31" s="57"/>
      <c r="G31" s="46">
        <v>55952</v>
      </c>
      <c r="H31" s="46">
        <f>G31-I31</f>
        <v>13586</v>
      </c>
      <c r="I31" s="46">
        <v>42366</v>
      </c>
      <c r="J31" s="20"/>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row>
    <row r="32" spans="1:10" ht="16.5" customHeight="1">
      <c r="A32" s="24" t="s">
        <v>223</v>
      </c>
      <c r="B32" s="26" t="s">
        <v>224</v>
      </c>
      <c r="C32" s="56"/>
      <c r="D32" s="57">
        <v>28000</v>
      </c>
      <c r="E32" s="57">
        <v>28000</v>
      </c>
      <c r="F32" s="57"/>
      <c r="G32" s="46">
        <v>18654</v>
      </c>
      <c r="H32" s="46">
        <f>G32-I32</f>
        <v>4382</v>
      </c>
      <c r="I32" s="46">
        <v>14272</v>
      </c>
      <c r="J32" s="20"/>
    </row>
    <row r="33" spans="1:10" ht="16.5" customHeight="1">
      <c r="A33" s="24"/>
      <c r="B33" s="26" t="s">
        <v>225</v>
      </c>
      <c r="C33" s="56"/>
      <c r="D33" s="57"/>
      <c r="E33" s="57"/>
      <c r="F33" s="57"/>
      <c r="G33" s="46"/>
      <c r="H33" s="46"/>
      <c r="I33" s="46"/>
      <c r="J33" s="20"/>
    </row>
    <row r="34" spans="1:10" ht="16.5" customHeight="1">
      <c r="A34" s="24"/>
      <c r="B34" s="22" t="s">
        <v>226</v>
      </c>
      <c r="C34" s="56">
        <f aca="true" t="shared" si="17" ref="C34:I34">C35</f>
        <v>0</v>
      </c>
      <c r="D34" s="56">
        <f t="shared" si="17"/>
        <v>65900</v>
      </c>
      <c r="E34" s="56">
        <f t="shared" si="17"/>
        <v>65900</v>
      </c>
      <c r="F34" s="56">
        <f t="shared" si="17"/>
        <v>0</v>
      </c>
      <c r="G34" s="56">
        <f t="shared" si="17"/>
        <v>63800</v>
      </c>
      <c r="H34" s="56">
        <f t="shared" si="17"/>
        <v>63800</v>
      </c>
      <c r="I34" s="56">
        <f t="shared" si="17"/>
        <v>0</v>
      </c>
      <c r="J34" s="20"/>
    </row>
    <row r="35" spans="1:246" ht="16.5" customHeight="1">
      <c r="A35" s="24"/>
      <c r="B35" s="26" t="s">
        <v>227</v>
      </c>
      <c r="C35" s="56"/>
      <c r="D35" s="57">
        <v>65900</v>
      </c>
      <c r="E35" s="57">
        <v>65900</v>
      </c>
      <c r="F35" s="57"/>
      <c r="G35" s="46">
        <v>63800</v>
      </c>
      <c r="H35" s="46">
        <f>G35-I35</f>
        <v>63800</v>
      </c>
      <c r="I35" s="46">
        <v>0</v>
      </c>
      <c r="J35" s="20"/>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row>
    <row r="36" spans="1:11" ht="16.5" customHeight="1">
      <c r="A36" s="18" t="s">
        <v>228</v>
      </c>
      <c r="B36" s="22" t="s">
        <v>229</v>
      </c>
      <c r="C36" s="55">
        <f aca="true" t="shared" si="18" ref="C36:H36">+C37+C38+C39+C40+C41+C42+C43</f>
        <v>0</v>
      </c>
      <c r="D36" s="55">
        <f t="shared" si="18"/>
        <v>90830</v>
      </c>
      <c r="E36" s="55">
        <f t="shared" si="18"/>
        <v>90830</v>
      </c>
      <c r="F36" s="55">
        <f t="shared" si="18"/>
        <v>0</v>
      </c>
      <c r="G36" s="55">
        <f t="shared" si="18"/>
        <v>40868</v>
      </c>
      <c r="H36" s="55">
        <f t="shared" si="18"/>
        <v>8185</v>
      </c>
      <c r="I36" s="55">
        <f>+I37+I38+I39+I40+I41+I42+I43</f>
        <v>32683</v>
      </c>
      <c r="J36" s="20"/>
      <c r="K36" s="21"/>
    </row>
    <row r="37" spans="1:10" ht="16.5" customHeight="1">
      <c r="A37" s="24" t="s">
        <v>230</v>
      </c>
      <c r="B37" s="26" t="s">
        <v>231</v>
      </c>
      <c r="C37" s="56"/>
      <c r="D37" s="57"/>
      <c r="E37" s="57"/>
      <c r="F37" s="57"/>
      <c r="G37" s="46"/>
      <c r="H37" s="46"/>
      <c r="I37" s="46"/>
      <c r="J37" s="20"/>
    </row>
    <row r="38" spans="1:10" ht="16.5" customHeight="1">
      <c r="A38" s="24" t="s">
        <v>232</v>
      </c>
      <c r="B38" s="26" t="s">
        <v>233</v>
      </c>
      <c r="C38" s="56"/>
      <c r="D38" s="57"/>
      <c r="E38" s="57"/>
      <c r="F38" s="57"/>
      <c r="G38" s="46"/>
      <c r="H38" s="46"/>
      <c r="I38" s="46"/>
      <c r="J38" s="20"/>
    </row>
    <row r="39" spans="1:246" s="21" customFormat="1" ht="16.5" customHeight="1">
      <c r="A39" s="24" t="s">
        <v>234</v>
      </c>
      <c r="B39" s="26" t="s">
        <v>235</v>
      </c>
      <c r="C39" s="56"/>
      <c r="D39" s="57"/>
      <c r="E39" s="57"/>
      <c r="F39" s="57"/>
      <c r="G39" s="46"/>
      <c r="H39" s="46"/>
      <c r="I39" s="46"/>
      <c r="J39" s="20"/>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row>
    <row r="40" spans="1:246" ht="16.5" customHeight="1">
      <c r="A40" s="24" t="s">
        <v>236</v>
      </c>
      <c r="B40" s="27" t="s">
        <v>237</v>
      </c>
      <c r="C40" s="56"/>
      <c r="D40" s="57"/>
      <c r="E40" s="57"/>
      <c r="F40" s="57"/>
      <c r="G40" s="46"/>
      <c r="H40" s="46"/>
      <c r="I40" s="46"/>
      <c r="J40" s="20"/>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row>
    <row r="41" spans="1:246" ht="16.5" customHeight="1">
      <c r="A41" s="24" t="s">
        <v>238</v>
      </c>
      <c r="B41" s="27" t="s">
        <v>41</v>
      </c>
      <c r="C41" s="56"/>
      <c r="D41" s="57"/>
      <c r="E41" s="57"/>
      <c r="F41" s="57"/>
      <c r="G41" s="46"/>
      <c r="H41" s="46"/>
      <c r="I41" s="46"/>
      <c r="J41" s="20"/>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row>
    <row r="42" spans="1:246" ht="16.5" customHeight="1">
      <c r="A42" s="24"/>
      <c r="B42" s="27" t="s">
        <v>239</v>
      </c>
      <c r="C42" s="56"/>
      <c r="D42" s="57">
        <v>90830</v>
      </c>
      <c r="E42" s="57">
        <v>90830</v>
      </c>
      <c r="F42" s="57"/>
      <c r="G42" s="46">
        <v>40868</v>
      </c>
      <c r="H42" s="46">
        <f>G42-I42</f>
        <v>8185</v>
      </c>
      <c r="I42" s="46">
        <v>32683</v>
      </c>
      <c r="J42" s="20"/>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row>
    <row r="43" spans="1:246" ht="16.5" customHeight="1">
      <c r="A43" s="24"/>
      <c r="B43" s="27" t="s">
        <v>240</v>
      </c>
      <c r="C43" s="56"/>
      <c r="D43" s="57"/>
      <c r="E43" s="57"/>
      <c r="F43" s="57"/>
      <c r="G43" s="46"/>
      <c r="H43" s="46"/>
      <c r="I43" s="46"/>
      <c r="J43" s="20"/>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row>
    <row r="44" spans="1:11" ht="16.5" customHeight="1">
      <c r="A44" s="18" t="s">
        <v>241</v>
      </c>
      <c r="B44" s="22" t="s">
        <v>191</v>
      </c>
      <c r="C44" s="55">
        <f aca="true" t="shared" si="19" ref="C44:H44">+C45+C59+C58+C61+C64+C66+C67+C69+C65</f>
        <v>0</v>
      </c>
      <c r="D44" s="55">
        <f>+D45+D59+D58+D61+D64+D66+D67+D69+D65+D68</f>
        <v>126094660</v>
      </c>
      <c r="E44" s="55">
        <f t="shared" si="19"/>
        <v>131959500</v>
      </c>
      <c r="F44" s="55">
        <f t="shared" si="19"/>
        <v>0</v>
      </c>
      <c r="G44" s="55">
        <f t="shared" si="19"/>
        <v>109491239.4</v>
      </c>
      <c r="H44" s="55">
        <f t="shared" si="19"/>
        <v>20863718.19</v>
      </c>
      <c r="I44" s="55">
        <f>+I45+I59+I58+I61+I64+I66+I67+I69+I65</f>
        <v>88627521.21</v>
      </c>
      <c r="J44" s="20"/>
      <c r="K44" s="21"/>
    </row>
    <row r="45" spans="1:10" ht="16.5" customHeight="1">
      <c r="A45" s="18" t="s">
        <v>242</v>
      </c>
      <c r="B45" s="22" t="s">
        <v>243</v>
      </c>
      <c r="C45" s="55">
        <f aca="true" t="shared" si="20" ref="C45:H45">+C46+C47+C48+C49+C50+C51+C52+C53+C55</f>
        <v>0</v>
      </c>
      <c r="D45" s="55">
        <f t="shared" si="20"/>
        <v>126061660</v>
      </c>
      <c r="E45" s="55">
        <f t="shared" si="20"/>
        <v>131926500</v>
      </c>
      <c r="F45" s="55">
        <f t="shared" si="20"/>
        <v>0</v>
      </c>
      <c r="G45" s="55">
        <f t="shared" si="20"/>
        <v>109474165.01</v>
      </c>
      <c r="H45" s="55">
        <f t="shared" si="20"/>
        <v>20861859.39</v>
      </c>
      <c r="I45" s="55">
        <f>+I46+I47+I48+I49+I50+I51+I52+I53+I55</f>
        <v>88612305.61999999</v>
      </c>
      <c r="J45" s="20"/>
    </row>
    <row r="46" spans="1:246" s="21" customFormat="1" ht="16.5" customHeight="1">
      <c r="A46" s="24" t="s">
        <v>244</v>
      </c>
      <c r="B46" s="26" t="s">
        <v>245</v>
      </c>
      <c r="C46" s="56"/>
      <c r="D46" s="57">
        <v>34000</v>
      </c>
      <c r="E46" s="57">
        <v>34000</v>
      </c>
      <c r="F46" s="57"/>
      <c r="G46" s="46">
        <v>3275.31</v>
      </c>
      <c r="H46" s="46">
        <f>G46-I46</f>
        <v>0</v>
      </c>
      <c r="I46" s="46">
        <v>3275.31</v>
      </c>
      <c r="J46" s="20"/>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row>
    <row r="47" spans="1:246" s="21" customFormat="1" ht="16.5" customHeight="1">
      <c r="A47" s="24" t="s">
        <v>246</v>
      </c>
      <c r="B47" s="26" t="s">
        <v>247</v>
      </c>
      <c r="C47" s="56"/>
      <c r="D47" s="57">
        <v>8000</v>
      </c>
      <c r="E47" s="57">
        <v>8000</v>
      </c>
      <c r="F47" s="57"/>
      <c r="G47" s="46"/>
      <c r="H47" s="46"/>
      <c r="I47" s="46"/>
      <c r="J47" s="20"/>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row>
    <row r="48" spans="1:10" ht="16.5" customHeight="1">
      <c r="A48" s="24" t="s">
        <v>248</v>
      </c>
      <c r="B48" s="26" t="s">
        <v>249</v>
      </c>
      <c r="C48" s="56"/>
      <c r="D48" s="57">
        <v>50000</v>
      </c>
      <c r="E48" s="57">
        <v>50000</v>
      </c>
      <c r="F48" s="57"/>
      <c r="G48" s="46">
        <v>41575.43</v>
      </c>
      <c r="H48" s="46">
        <f>G48-I48</f>
        <v>2495.6100000000006</v>
      </c>
      <c r="I48" s="46">
        <v>39079.82</v>
      </c>
      <c r="J48" s="20"/>
    </row>
    <row r="49" spans="1:10" ht="16.5" customHeight="1">
      <c r="A49" s="24" t="s">
        <v>250</v>
      </c>
      <c r="B49" s="26" t="s">
        <v>251</v>
      </c>
      <c r="C49" s="56"/>
      <c r="D49" s="57">
        <v>4000</v>
      </c>
      <c r="E49" s="57">
        <v>4000</v>
      </c>
      <c r="F49" s="57"/>
      <c r="G49" s="46">
        <v>1987.74</v>
      </c>
      <c r="H49" s="46">
        <f>G49-I49</f>
        <v>496.5</v>
      </c>
      <c r="I49" s="46">
        <v>1491.24</v>
      </c>
      <c r="J49" s="20"/>
    </row>
    <row r="50" spans="1:10" ht="16.5" customHeight="1">
      <c r="A50" s="24" t="s">
        <v>252</v>
      </c>
      <c r="B50" s="26" t="s">
        <v>253</v>
      </c>
      <c r="C50" s="56"/>
      <c r="D50" s="57">
        <v>13000</v>
      </c>
      <c r="E50" s="57">
        <v>13000</v>
      </c>
      <c r="F50" s="57"/>
      <c r="G50" s="46"/>
      <c r="H50" s="46"/>
      <c r="I50" s="46"/>
      <c r="J50" s="20"/>
    </row>
    <row r="51" spans="1:246" ht="16.5" customHeight="1">
      <c r="A51" s="24" t="s">
        <v>254</v>
      </c>
      <c r="B51" s="26" t="s">
        <v>255</v>
      </c>
      <c r="C51" s="56"/>
      <c r="D51" s="57">
        <v>1000</v>
      </c>
      <c r="E51" s="57">
        <v>1000</v>
      </c>
      <c r="F51" s="57"/>
      <c r="G51" s="46"/>
      <c r="H51" s="46"/>
      <c r="I51" s="46"/>
      <c r="J51" s="20"/>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row>
    <row r="52" spans="1:246" ht="16.5" customHeight="1">
      <c r="A52" s="24" t="s">
        <v>256</v>
      </c>
      <c r="B52" s="26" t="s">
        <v>257</v>
      </c>
      <c r="C52" s="56"/>
      <c r="D52" s="57">
        <v>53000</v>
      </c>
      <c r="E52" s="57">
        <v>53000</v>
      </c>
      <c r="F52" s="57"/>
      <c r="G52" s="46">
        <v>25590.68</v>
      </c>
      <c r="H52" s="46">
        <f aca="true" t="shared" si="21" ref="H52:H57">G52-I52</f>
        <v>6300.02</v>
      </c>
      <c r="I52" s="46">
        <v>19290.66</v>
      </c>
      <c r="J52" s="20"/>
      <c r="K52" s="21"/>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row>
    <row r="53" spans="1:11" ht="16.5" customHeight="1">
      <c r="A53" s="18" t="s">
        <v>258</v>
      </c>
      <c r="B53" s="22" t="s">
        <v>259</v>
      </c>
      <c r="C53" s="58">
        <f aca="true" t="shared" si="22" ref="C53:H53">+C54+C89</f>
        <v>0</v>
      </c>
      <c r="D53" s="58">
        <f t="shared" si="22"/>
        <v>125647660</v>
      </c>
      <c r="E53" s="58">
        <f t="shared" si="22"/>
        <v>131512500</v>
      </c>
      <c r="F53" s="58">
        <f t="shared" si="22"/>
        <v>0</v>
      </c>
      <c r="G53" s="58">
        <f t="shared" si="22"/>
        <v>109324214.08000001</v>
      </c>
      <c r="H53" s="58">
        <f t="shared" si="22"/>
        <v>20834176.290000003</v>
      </c>
      <c r="I53" s="58">
        <f>+I54+I89</f>
        <v>88490037.78999999</v>
      </c>
      <c r="J53" s="20"/>
      <c r="K53" s="28"/>
    </row>
    <row r="54" spans="1:246" ht="16.5" customHeight="1">
      <c r="A54" s="29"/>
      <c r="B54" s="30" t="s">
        <v>260</v>
      </c>
      <c r="C54" s="59"/>
      <c r="D54" s="57">
        <v>14000</v>
      </c>
      <c r="E54" s="57">
        <v>14000</v>
      </c>
      <c r="F54" s="57"/>
      <c r="G54" s="46">
        <v>4805.93</v>
      </c>
      <c r="H54" s="46">
        <f t="shared" si="21"/>
        <v>3307.26</v>
      </c>
      <c r="I54" s="46">
        <v>1498.67</v>
      </c>
      <c r="J54" s="20"/>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row>
    <row r="55" spans="1:10" s="21" customFormat="1" ht="16.5" customHeight="1">
      <c r="A55" s="24" t="s">
        <v>261</v>
      </c>
      <c r="B55" s="26" t="s">
        <v>262</v>
      </c>
      <c r="C55" s="56"/>
      <c r="D55" s="57">
        <v>251000</v>
      </c>
      <c r="E55" s="57">
        <v>251000</v>
      </c>
      <c r="F55" s="57"/>
      <c r="G55" s="46">
        <v>77521.77</v>
      </c>
      <c r="H55" s="46">
        <f t="shared" si="21"/>
        <v>18390.97</v>
      </c>
      <c r="I55" s="46">
        <v>59130.8</v>
      </c>
      <c r="J55" s="20"/>
    </row>
    <row r="56" spans="1:246" s="28" customFormat="1" ht="16.5" customHeight="1">
      <c r="A56" s="24"/>
      <c r="B56" s="26" t="s">
        <v>263</v>
      </c>
      <c r="C56" s="56"/>
      <c r="D56" s="57"/>
      <c r="E56" s="57"/>
      <c r="F56" s="57"/>
      <c r="G56" s="46"/>
      <c r="H56" s="46"/>
      <c r="I56" s="46"/>
      <c r="J56" s="20"/>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row>
    <row r="57" spans="1:246" ht="16.5" customHeight="1">
      <c r="A57" s="24"/>
      <c r="B57" s="26" t="s">
        <v>264</v>
      </c>
      <c r="C57" s="56"/>
      <c r="D57" s="57">
        <v>48000</v>
      </c>
      <c r="E57" s="57">
        <v>48000</v>
      </c>
      <c r="F57" s="57"/>
      <c r="G57" s="46">
        <v>17142.35</v>
      </c>
      <c r="H57" s="46">
        <f t="shared" si="21"/>
        <v>7872.779999999999</v>
      </c>
      <c r="I57" s="46">
        <v>9269.57</v>
      </c>
      <c r="J57" s="20"/>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row>
    <row r="58" spans="1:246" s="21" customFormat="1" ht="16.5" customHeight="1">
      <c r="A58" s="18" t="s">
        <v>265</v>
      </c>
      <c r="B58" s="26" t="s">
        <v>266</v>
      </c>
      <c r="C58" s="56"/>
      <c r="D58" s="57"/>
      <c r="E58" s="57"/>
      <c r="F58" s="57"/>
      <c r="G58" s="46"/>
      <c r="H58" s="46"/>
      <c r="I58" s="46"/>
      <c r="J58" s="20"/>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row>
    <row r="59" spans="1:11" s="21" customFormat="1" ht="16.5" customHeight="1">
      <c r="A59" s="18" t="s">
        <v>267</v>
      </c>
      <c r="B59" s="22" t="s">
        <v>268</v>
      </c>
      <c r="C59" s="60">
        <f aca="true" t="shared" si="23" ref="C59:I59">+C60</f>
        <v>0</v>
      </c>
      <c r="D59" s="60">
        <f t="shared" si="23"/>
        <v>6000</v>
      </c>
      <c r="E59" s="60">
        <f t="shared" si="23"/>
        <v>6000</v>
      </c>
      <c r="F59" s="60">
        <f t="shared" si="23"/>
        <v>0</v>
      </c>
      <c r="G59" s="60">
        <f t="shared" si="23"/>
        <v>5599.51</v>
      </c>
      <c r="H59" s="60">
        <f t="shared" si="23"/>
        <v>0</v>
      </c>
      <c r="I59" s="60">
        <f t="shared" si="23"/>
        <v>5599.51</v>
      </c>
      <c r="J59" s="20"/>
      <c r="K59" s="5"/>
    </row>
    <row r="60" spans="1:246" s="21" customFormat="1" ht="16.5" customHeight="1">
      <c r="A60" s="24" t="s">
        <v>269</v>
      </c>
      <c r="B60" s="26" t="s">
        <v>270</v>
      </c>
      <c r="C60" s="56"/>
      <c r="D60" s="57">
        <v>6000</v>
      </c>
      <c r="E60" s="57">
        <v>6000</v>
      </c>
      <c r="F60" s="57"/>
      <c r="G60" s="46">
        <v>5599.51</v>
      </c>
      <c r="H60" s="46">
        <f>G60-I60</f>
        <v>0</v>
      </c>
      <c r="I60" s="46">
        <v>5599.51</v>
      </c>
      <c r="J60" s="20"/>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row>
    <row r="61" spans="1:246" s="21" customFormat="1" ht="16.5" customHeight="1">
      <c r="A61" s="18" t="s">
        <v>271</v>
      </c>
      <c r="B61" s="22" t="s">
        <v>272</v>
      </c>
      <c r="C61" s="55">
        <f aca="true" t="shared" si="24" ref="C61:H61">+C62+C63</f>
        <v>0</v>
      </c>
      <c r="D61" s="55">
        <f t="shared" si="24"/>
        <v>7000</v>
      </c>
      <c r="E61" s="55">
        <f t="shared" si="24"/>
        <v>7000</v>
      </c>
      <c r="F61" s="55">
        <f t="shared" si="24"/>
        <v>0</v>
      </c>
      <c r="G61" s="55">
        <f t="shared" si="24"/>
        <v>987.88</v>
      </c>
      <c r="H61" s="55">
        <f t="shared" si="24"/>
        <v>658.8</v>
      </c>
      <c r="I61" s="55">
        <f>+I62+I63</f>
        <v>329.08</v>
      </c>
      <c r="J61" s="20"/>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row>
    <row r="62" spans="1:10" ht="16.5" customHeight="1">
      <c r="A62" s="18" t="s">
        <v>273</v>
      </c>
      <c r="B62" s="26" t="s">
        <v>274</v>
      </c>
      <c r="C62" s="56"/>
      <c r="D62" s="57">
        <v>7000</v>
      </c>
      <c r="E62" s="57">
        <v>7000</v>
      </c>
      <c r="F62" s="57"/>
      <c r="G62" s="46">
        <v>987.88</v>
      </c>
      <c r="H62" s="46">
        <f>G62-I62</f>
        <v>658.8</v>
      </c>
      <c r="I62" s="46">
        <v>329.08</v>
      </c>
      <c r="J62" s="20"/>
    </row>
    <row r="63" spans="1:246" s="21" customFormat="1" ht="16.5" customHeight="1">
      <c r="A63" s="18" t="s">
        <v>275</v>
      </c>
      <c r="B63" s="26" t="s">
        <v>276</v>
      </c>
      <c r="C63" s="56"/>
      <c r="D63" s="57"/>
      <c r="E63" s="57"/>
      <c r="F63" s="57"/>
      <c r="G63" s="46"/>
      <c r="H63" s="46"/>
      <c r="I63" s="46"/>
      <c r="J63" s="20"/>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row>
    <row r="64" spans="1:10" ht="16.5" customHeight="1">
      <c r="A64" s="24" t="s">
        <v>277</v>
      </c>
      <c r="B64" s="26" t="s">
        <v>278</v>
      </c>
      <c r="C64" s="56"/>
      <c r="D64" s="57">
        <v>7000</v>
      </c>
      <c r="E64" s="57">
        <v>7000</v>
      </c>
      <c r="F64" s="57"/>
      <c r="G64" s="46">
        <v>6287</v>
      </c>
      <c r="H64" s="46">
        <f>G64-I64</f>
        <v>0</v>
      </c>
      <c r="I64" s="46">
        <v>6287</v>
      </c>
      <c r="J64" s="20"/>
    </row>
    <row r="65" spans="1:10" ht="16.5" customHeight="1">
      <c r="A65" s="24" t="s">
        <v>279</v>
      </c>
      <c r="B65" s="25" t="s">
        <v>280</v>
      </c>
      <c r="C65" s="56"/>
      <c r="D65" s="57"/>
      <c r="E65" s="57"/>
      <c r="F65" s="57"/>
      <c r="G65" s="46"/>
      <c r="H65" s="46"/>
      <c r="I65" s="46"/>
      <c r="J65" s="20"/>
    </row>
    <row r="66" spans="1:246" ht="16.5" customHeight="1">
      <c r="A66" s="24" t="s">
        <v>281</v>
      </c>
      <c r="B66" s="26" t="s">
        <v>282</v>
      </c>
      <c r="C66" s="56"/>
      <c r="D66" s="57"/>
      <c r="E66" s="57"/>
      <c r="F66" s="57"/>
      <c r="G66" s="46"/>
      <c r="H66" s="46"/>
      <c r="I66" s="46"/>
      <c r="J66" s="20"/>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c r="IC66" s="21"/>
      <c r="ID66" s="21"/>
      <c r="IE66" s="21"/>
      <c r="IF66" s="21"/>
      <c r="IG66" s="21"/>
      <c r="IH66" s="21"/>
      <c r="II66" s="21"/>
      <c r="IJ66" s="21"/>
      <c r="IK66" s="21"/>
      <c r="IL66" s="21"/>
    </row>
    <row r="67" spans="1:11" ht="16.5" customHeight="1">
      <c r="A67" s="24" t="s">
        <v>283</v>
      </c>
      <c r="B67" s="26" t="s">
        <v>284</v>
      </c>
      <c r="C67" s="56"/>
      <c r="D67" s="57">
        <v>2000</v>
      </c>
      <c r="E67" s="57">
        <v>2000</v>
      </c>
      <c r="F67" s="57"/>
      <c r="G67" s="46"/>
      <c r="H67" s="46"/>
      <c r="I67" s="46"/>
      <c r="J67" s="20"/>
      <c r="K67" s="21"/>
    </row>
    <row r="68" spans="1:11" ht="33" customHeight="1">
      <c r="A68" s="112" t="s">
        <v>437</v>
      </c>
      <c r="B68" s="26" t="s">
        <v>438</v>
      </c>
      <c r="C68" s="56"/>
      <c r="D68" s="57">
        <v>0</v>
      </c>
      <c r="E68" s="57">
        <v>0</v>
      </c>
      <c r="F68" s="57"/>
      <c r="G68" s="46"/>
      <c r="H68" s="46"/>
      <c r="I68" s="46"/>
      <c r="J68" s="20"/>
      <c r="K68" s="21"/>
    </row>
    <row r="69" spans="1:10" ht="16.5" customHeight="1">
      <c r="A69" s="18" t="s">
        <v>285</v>
      </c>
      <c r="B69" s="22" t="s">
        <v>286</v>
      </c>
      <c r="C69" s="60">
        <f aca="true" t="shared" si="25" ref="C69:H69">+C70+C71</f>
        <v>0</v>
      </c>
      <c r="D69" s="60">
        <f t="shared" si="25"/>
        <v>11000</v>
      </c>
      <c r="E69" s="60">
        <f t="shared" si="25"/>
        <v>11000</v>
      </c>
      <c r="F69" s="60">
        <f t="shared" si="25"/>
        <v>0</v>
      </c>
      <c r="G69" s="60">
        <f t="shared" si="25"/>
        <v>4200</v>
      </c>
      <c r="H69" s="60">
        <f t="shared" si="25"/>
        <v>1200</v>
      </c>
      <c r="I69" s="60">
        <f>+I70+I71</f>
        <v>3000</v>
      </c>
      <c r="J69" s="20"/>
    </row>
    <row r="70" spans="1:246" ht="16.5" customHeight="1">
      <c r="A70" s="24" t="s">
        <v>287</v>
      </c>
      <c r="B70" s="26" t="s">
        <v>288</v>
      </c>
      <c r="C70" s="56"/>
      <c r="D70" s="57">
        <v>11000</v>
      </c>
      <c r="E70" s="57">
        <v>11000</v>
      </c>
      <c r="F70" s="57"/>
      <c r="G70" s="46">
        <v>4200</v>
      </c>
      <c r="H70" s="46">
        <f>G70-I70</f>
        <v>1200</v>
      </c>
      <c r="I70" s="46">
        <v>3000</v>
      </c>
      <c r="J70" s="20"/>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21"/>
      <c r="EY70" s="21"/>
      <c r="EZ70" s="21"/>
      <c r="FA70" s="21"/>
      <c r="FB70" s="21"/>
      <c r="FC70" s="21"/>
      <c r="FD70" s="21"/>
      <c r="FE70" s="21"/>
      <c r="FF70" s="21"/>
      <c r="FG70" s="21"/>
      <c r="FH70" s="21"/>
      <c r="FI70" s="21"/>
      <c r="FJ70" s="21"/>
      <c r="FK70" s="21"/>
      <c r="FL70" s="21"/>
      <c r="FM70" s="21"/>
      <c r="FN70" s="21"/>
      <c r="FO70" s="21"/>
      <c r="FP70" s="21"/>
      <c r="FQ70" s="21"/>
      <c r="FR70" s="21"/>
      <c r="FS70" s="21"/>
      <c r="FT70" s="21"/>
      <c r="FU70" s="21"/>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c r="HE70" s="21"/>
      <c r="HF70" s="21"/>
      <c r="HG70" s="21"/>
      <c r="HH70" s="21"/>
      <c r="HI70" s="21"/>
      <c r="HJ70" s="21"/>
      <c r="HK70" s="21"/>
      <c r="HL70" s="21"/>
      <c r="HM70" s="21"/>
      <c r="HN70" s="21"/>
      <c r="HO70" s="21"/>
      <c r="HP70" s="21"/>
      <c r="HQ70" s="21"/>
      <c r="HR70" s="21"/>
      <c r="HS70" s="21"/>
      <c r="HT70" s="21"/>
      <c r="HU70" s="21"/>
      <c r="HV70" s="21"/>
      <c r="HW70" s="21"/>
      <c r="HX70" s="21"/>
      <c r="HY70" s="21"/>
      <c r="HZ70" s="21"/>
      <c r="IA70" s="21"/>
      <c r="IB70" s="21"/>
      <c r="IC70" s="21"/>
      <c r="ID70" s="21"/>
      <c r="IE70" s="21"/>
      <c r="IF70" s="21"/>
      <c r="IG70" s="21"/>
      <c r="IH70" s="21"/>
      <c r="II70" s="21"/>
      <c r="IJ70" s="21"/>
      <c r="IK70" s="21"/>
      <c r="IL70" s="21"/>
    </row>
    <row r="71" spans="1:10" s="21" customFormat="1" ht="16.5" customHeight="1">
      <c r="A71" s="24" t="s">
        <v>289</v>
      </c>
      <c r="B71" s="26" t="s">
        <v>290</v>
      </c>
      <c r="C71" s="56"/>
      <c r="D71" s="57"/>
      <c r="E71" s="57"/>
      <c r="F71" s="57"/>
      <c r="G71" s="61"/>
      <c r="H71" s="61"/>
      <c r="I71" s="61"/>
      <c r="J71" s="20"/>
    </row>
    <row r="72" spans="1:11" ht="16.5" customHeight="1">
      <c r="A72" s="18" t="s">
        <v>291</v>
      </c>
      <c r="B72" s="22" t="s">
        <v>193</v>
      </c>
      <c r="C72" s="54">
        <f>+C73</f>
        <v>0</v>
      </c>
      <c r="D72" s="54">
        <f aca="true" t="shared" si="26" ref="D72:I73">+D73</f>
        <v>0</v>
      </c>
      <c r="E72" s="54">
        <f t="shared" si="26"/>
        <v>0</v>
      </c>
      <c r="F72" s="54">
        <f t="shared" si="26"/>
        <v>0</v>
      </c>
      <c r="G72" s="54">
        <f t="shared" si="26"/>
        <v>0</v>
      </c>
      <c r="H72" s="54">
        <f t="shared" si="26"/>
        <v>0</v>
      </c>
      <c r="I72" s="54">
        <f t="shared" si="26"/>
        <v>0</v>
      </c>
      <c r="J72" s="20"/>
      <c r="K72" s="21"/>
    </row>
    <row r="73" spans="1:246" ht="16.5" customHeight="1">
      <c r="A73" s="31" t="s">
        <v>292</v>
      </c>
      <c r="B73" s="22" t="s">
        <v>293</v>
      </c>
      <c r="C73" s="54">
        <f>+C74</f>
        <v>0</v>
      </c>
      <c r="D73" s="54">
        <f t="shared" si="26"/>
        <v>0</v>
      </c>
      <c r="E73" s="54">
        <f t="shared" si="26"/>
        <v>0</v>
      </c>
      <c r="F73" s="54">
        <f t="shared" si="26"/>
        <v>0</v>
      </c>
      <c r="G73" s="54">
        <f t="shared" si="26"/>
        <v>0</v>
      </c>
      <c r="H73" s="54">
        <f t="shared" si="26"/>
        <v>0</v>
      </c>
      <c r="I73" s="54">
        <f t="shared" si="26"/>
        <v>0</v>
      </c>
      <c r="J73" s="20"/>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c r="FP73" s="21"/>
      <c r="FQ73" s="21"/>
      <c r="FR73" s="21"/>
      <c r="FS73" s="21"/>
      <c r="FT73" s="21"/>
      <c r="FU73" s="2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c r="HE73" s="21"/>
      <c r="HF73" s="21"/>
      <c r="HG73" s="21"/>
      <c r="HH73" s="21"/>
      <c r="HI73" s="21"/>
      <c r="HJ73" s="21"/>
      <c r="HK73" s="21"/>
      <c r="HL73" s="21"/>
      <c r="HM73" s="21"/>
      <c r="HN73" s="21"/>
      <c r="HO73" s="21"/>
      <c r="HP73" s="21"/>
      <c r="HQ73" s="21"/>
      <c r="HR73" s="21"/>
      <c r="HS73" s="21"/>
      <c r="HT73" s="21"/>
      <c r="HU73" s="21"/>
      <c r="HV73" s="21"/>
      <c r="HW73" s="21"/>
      <c r="HX73" s="21"/>
      <c r="HY73" s="21"/>
      <c r="HZ73" s="21"/>
      <c r="IA73" s="21"/>
      <c r="IB73" s="21"/>
      <c r="IC73" s="21"/>
      <c r="ID73" s="21"/>
      <c r="IE73" s="21"/>
      <c r="IF73" s="21"/>
      <c r="IG73" s="21"/>
      <c r="IH73" s="21"/>
      <c r="II73" s="21"/>
      <c r="IJ73" s="21"/>
      <c r="IK73" s="21"/>
      <c r="IL73" s="21"/>
    </row>
    <row r="74" spans="1:10" s="21" customFormat="1" ht="16.5" customHeight="1">
      <c r="A74" s="31" t="s">
        <v>294</v>
      </c>
      <c r="B74" s="26" t="s">
        <v>295</v>
      </c>
      <c r="C74" s="56"/>
      <c r="D74" s="57"/>
      <c r="E74" s="57"/>
      <c r="F74" s="57"/>
      <c r="G74" s="46"/>
      <c r="H74" s="46"/>
      <c r="I74" s="46"/>
      <c r="J74" s="20"/>
    </row>
    <row r="75" spans="1:10" s="21" customFormat="1" ht="16.5" customHeight="1">
      <c r="A75" s="31"/>
      <c r="B75" s="32" t="s">
        <v>199</v>
      </c>
      <c r="C75" s="56">
        <f aca="true" t="shared" si="27" ref="C75:H75">C76+C77</f>
        <v>0</v>
      </c>
      <c r="D75" s="56">
        <f t="shared" si="27"/>
        <v>0</v>
      </c>
      <c r="E75" s="56">
        <f t="shared" si="27"/>
        <v>0</v>
      </c>
      <c r="F75" s="56">
        <f t="shared" si="27"/>
        <v>0</v>
      </c>
      <c r="G75" s="56">
        <f t="shared" si="27"/>
        <v>0</v>
      </c>
      <c r="H75" s="56">
        <f t="shared" si="27"/>
        <v>0</v>
      </c>
      <c r="I75" s="56">
        <f>I76+I77</f>
        <v>0</v>
      </c>
      <c r="J75" s="20"/>
    </row>
    <row r="76" spans="1:10" s="21" customFormat="1" ht="16.5" customHeight="1">
      <c r="A76" s="31"/>
      <c r="B76" s="33" t="s">
        <v>296</v>
      </c>
      <c r="C76" s="56"/>
      <c r="D76" s="57"/>
      <c r="E76" s="57"/>
      <c r="F76" s="57"/>
      <c r="G76" s="46"/>
      <c r="H76" s="46"/>
      <c r="I76" s="46"/>
      <c r="J76" s="20"/>
    </row>
    <row r="77" spans="1:246" ht="16.5" customHeight="1">
      <c r="A77" s="31"/>
      <c r="B77" s="33" t="s">
        <v>297</v>
      </c>
      <c r="C77" s="56"/>
      <c r="D77" s="57"/>
      <c r="E77" s="57"/>
      <c r="F77" s="57"/>
      <c r="G77" s="46"/>
      <c r="H77" s="46"/>
      <c r="I77" s="46"/>
      <c r="J77" s="20"/>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c r="HE77" s="21"/>
      <c r="HF77" s="21"/>
      <c r="HG77" s="21"/>
      <c r="HH77" s="21"/>
      <c r="HI77" s="21"/>
      <c r="HJ77" s="21"/>
      <c r="HK77" s="21"/>
      <c r="HL77" s="21"/>
      <c r="HM77" s="21"/>
      <c r="HN77" s="21"/>
      <c r="HO77" s="21"/>
      <c r="HP77" s="21"/>
      <c r="HQ77" s="21"/>
      <c r="HR77" s="21"/>
      <c r="HS77" s="21"/>
      <c r="HT77" s="21"/>
      <c r="HU77" s="21"/>
      <c r="HV77" s="21"/>
      <c r="HW77" s="21"/>
      <c r="HX77" s="21"/>
      <c r="HY77" s="21"/>
      <c r="HZ77" s="21"/>
      <c r="IA77" s="21"/>
      <c r="IB77" s="21"/>
      <c r="IC77" s="21"/>
      <c r="ID77" s="21"/>
      <c r="IE77" s="21"/>
      <c r="IF77" s="21"/>
      <c r="IG77" s="21"/>
      <c r="IH77" s="21"/>
      <c r="II77" s="21"/>
      <c r="IJ77" s="21"/>
      <c r="IK77" s="21"/>
      <c r="IL77" s="21"/>
    </row>
    <row r="78" spans="1:10" s="21" customFormat="1" ht="16.5" customHeight="1">
      <c r="A78" s="18" t="s">
        <v>298</v>
      </c>
      <c r="B78" s="22" t="s">
        <v>201</v>
      </c>
      <c r="C78" s="55">
        <f aca="true" t="shared" si="28" ref="C78:I78">+C79</f>
        <v>0</v>
      </c>
      <c r="D78" s="55">
        <f t="shared" si="28"/>
        <v>20000</v>
      </c>
      <c r="E78" s="55">
        <f t="shared" si="28"/>
        <v>20000</v>
      </c>
      <c r="F78" s="55">
        <f t="shared" si="28"/>
        <v>0</v>
      </c>
      <c r="G78" s="55">
        <f t="shared" si="28"/>
        <v>0</v>
      </c>
      <c r="H78" s="55">
        <f t="shared" si="28"/>
        <v>0</v>
      </c>
      <c r="I78" s="55">
        <f t="shared" si="28"/>
        <v>0</v>
      </c>
      <c r="J78" s="20"/>
    </row>
    <row r="79" spans="1:10" s="21" customFormat="1" ht="16.5" customHeight="1">
      <c r="A79" s="18" t="s">
        <v>299</v>
      </c>
      <c r="B79" s="22" t="s">
        <v>203</v>
      </c>
      <c r="C79" s="55">
        <f aca="true" t="shared" si="29" ref="C79:H79">+C80+C85</f>
        <v>0</v>
      </c>
      <c r="D79" s="55">
        <f t="shared" si="29"/>
        <v>20000</v>
      </c>
      <c r="E79" s="55">
        <f t="shared" si="29"/>
        <v>20000</v>
      </c>
      <c r="F79" s="55">
        <f t="shared" si="29"/>
        <v>0</v>
      </c>
      <c r="G79" s="55">
        <f t="shared" si="29"/>
        <v>0</v>
      </c>
      <c r="H79" s="55">
        <f t="shared" si="29"/>
        <v>0</v>
      </c>
      <c r="I79" s="55">
        <f>+I80+I85</f>
        <v>0</v>
      </c>
      <c r="J79" s="20"/>
    </row>
    <row r="80" spans="1:246" s="21" customFormat="1" ht="16.5" customHeight="1">
      <c r="A80" s="18" t="s">
        <v>300</v>
      </c>
      <c r="B80" s="22" t="s">
        <v>301</v>
      </c>
      <c r="C80" s="55">
        <f aca="true" t="shared" si="30" ref="C80:H80">+C82+C84+C83+C81</f>
        <v>0</v>
      </c>
      <c r="D80" s="55">
        <f t="shared" si="30"/>
        <v>0</v>
      </c>
      <c r="E80" s="55">
        <f t="shared" si="30"/>
        <v>0</v>
      </c>
      <c r="F80" s="55">
        <f t="shared" si="30"/>
        <v>0</v>
      </c>
      <c r="G80" s="55">
        <f t="shared" si="30"/>
        <v>0</v>
      </c>
      <c r="H80" s="55">
        <f t="shared" si="30"/>
        <v>0</v>
      </c>
      <c r="I80" s="55">
        <f>+I82+I84+I83+I81</f>
        <v>0</v>
      </c>
      <c r="J80" s="20"/>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row>
    <row r="81" spans="1:246" s="21" customFormat="1" ht="16.5" customHeight="1">
      <c r="A81" s="18"/>
      <c r="B81" s="25" t="s">
        <v>302</v>
      </c>
      <c r="C81" s="55"/>
      <c r="D81" s="57"/>
      <c r="E81" s="57"/>
      <c r="F81" s="57"/>
      <c r="G81" s="46"/>
      <c r="H81" s="46"/>
      <c r="I81" s="46"/>
      <c r="J81" s="20"/>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row>
    <row r="82" spans="1:246" s="21" customFormat="1" ht="16.5" customHeight="1">
      <c r="A82" s="24" t="s">
        <v>303</v>
      </c>
      <c r="B82" s="26" t="s">
        <v>304</v>
      </c>
      <c r="C82" s="56"/>
      <c r="D82" s="57"/>
      <c r="E82" s="57"/>
      <c r="F82" s="57"/>
      <c r="G82" s="46"/>
      <c r="H82" s="46"/>
      <c r="I82" s="46"/>
      <c r="J82" s="20"/>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row>
    <row r="83" spans="1:246" s="21" customFormat="1" ht="16.5" customHeight="1">
      <c r="A83" s="24" t="s">
        <v>305</v>
      </c>
      <c r="B83" s="25" t="s">
        <v>306</v>
      </c>
      <c r="C83" s="56"/>
      <c r="D83" s="57"/>
      <c r="E83" s="57"/>
      <c r="F83" s="57"/>
      <c r="G83" s="46"/>
      <c r="H83" s="46"/>
      <c r="I83" s="46"/>
      <c r="J83" s="20"/>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row>
    <row r="84" spans="1:10" ht="16.5" customHeight="1">
      <c r="A84" s="24" t="s">
        <v>307</v>
      </c>
      <c r="B84" s="26" t="s">
        <v>308</v>
      </c>
      <c r="C84" s="56"/>
      <c r="D84" s="57"/>
      <c r="E84" s="57"/>
      <c r="F84" s="57"/>
      <c r="G84" s="46"/>
      <c r="H84" s="46"/>
      <c r="I84" s="46"/>
      <c r="J84" s="20"/>
    </row>
    <row r="85" spans="1:10" ht="16.5" customHeight="1">
      <c r="A85" s="34"/>
      <c r="B85" s="25" t="s">
        <v>309</v>
      </c>
      <c r="C85" s="56"/>
      <c r="D85" s="57">
        <v>20000</v>
      </c>
      <c r="E85" s="57">
        <v>20000</v>
      </c>
      <c r="F85" s="57"/>
      <c r="G85" s="46"/>
      <c r="H85" s="46"/>
      <c r="I85" s="46"/>
      <c r="J85" s="20"/>
    </row>
    <row r="86" spans="1:246" ht="16.5" customHeight="1">
      <c r="A86" s="24" t="s">
        <v>210</v>
      </c>
      <c r="B86" s="26" t="s">
        <v>310</v>
      </c>
      <c r="C86" s="56"/>
      <c r="D86" s="57"/>
      <c r="E86" s="57"/>
      <c r="F86" s="57"/>
      <c r="G86" s="46"/>
      <c r="H86" s="46"/>
      <c r="I86" s="46"/>
      <c r="J86" s="20"/>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c r="IF86" s="28"/>
      <c r="IG86" s="28"/>
      <c r="IH86" s="28"/>
      <c r="II86" s="28"/>
      <c r="IJ86" s="28"/>
      <c r="IK86" s="28"/>
      <c r="IL86" s="28"/>
    </row>
    <row r="87" spans="1:246" ht="16.5" customHeight="1">
      <c r="A87" s="24" t="s">
        <v>311</v>
      </c>
      <c r="B87" s="26" t="s">
        <v>312</v>
      </c>
      <c r="C87" s="54">
        <f aca="true" t="shared" si="31" ref="C87:H87">+C44-C89+C23+C78+C172+C75</f>
        <v>0</v>
      </c>
      <c r="D87" s="54">
        <f t="shared" si="31"/>
        <v>92559120</v>
      </c>
      <c r="E87" s="54">
        <f t="shared" si="31"/>
        <v>92559120</v>
      </c>
      <c r="F87" s="54">
        <f t="shared" si="31"/>
        <v>0</v>
      </c>
      <c r="G87" s="54">
        <f t="shared" si="31"/>
        <v>45709018.25</v>
      </c>
      <c r="H87" s="54">
        <f t="shared" si="31"/>
        <v>9103120.16</v>
      </c>
      <c r="I87" s="54">
        <f>+I44-I89+I23+I78+I172+I75</f>
        <v>36605898.09</v>
      </c>
      <c r="J87" s="20"/>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28"/>
      <c r="IF87" s="28"/>
      <c r="IG87" s="28"/>
      <c r="IH87" s="28"/>
      <c r="II87" s="28"/>
      <c r="IJ87" s="28"/>
      <c r="IK87" s="28"/>
      <c r="IL87" s="28"/>
    </row>
    <row r="88" spans="1:246" ht="16.5" customHeight="1">
      <c r="A88" s="24"/>
      <c r="B88" s="26" t="s">
        <v>313</v>
      </c>
      <c r="C88" s="54"/>
      <c r="D88" s="57"/>
      <c r="E88" s="57"/>
      <c r="F88" s="57"/>
      <c r="G88" s="57">
        <v>-1155</v>
      </c>
      <c r="H88" s="46">
        <f>G88-I88</f>
        <v>0</v>
      </c>
      <c r="I88" s="57">
        <v>-1155</v>
      </c>
      <c r="J88" s="20"/>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c r="GF88" s="28"/>
      <c r="GG88" s="28"/>
      <c r="GH88" s="28"/>
      <c r="GI88" s="28"/>
      <c r="GJ88" s="28"/>
      <c r="GK88" s="28"/>
      <c r="GL88" s="28"/>
      <c r="GM88" s="28"/>
      <c r="GN88" s="28"/>
      <c r="GO88" s="28"/>
      <c r="GP88" s="28"/>
      <c r="GQ88" s="28"/>
      <c r="GR88" s="28"/>
      <c r="GS88" s="28"/>
      <c r="GT88" s="28"/>
      <c r="GU88" s="28"/>
      <c r="GV88" s="28"/>
      <c r="GW88" s="28"/>
      <c r="GX88" s="28"/>
      <c r="GY88" s="28"/>
      <c r="GZ88" s="28"/>
      <c r="HA88" s="28"/>
      <c r="HB88" s="28"/>
      <c r="HC88" s="28"/>
      <c r="HD88" s="28"/>
      <c r="HE88" s="28"/>
      <c r="HF88" s="28"/>
      <c r="HG88" s="28"/>
      <c r="HH88" s="28"/>
      <c r="HI88" s="28"/>
      <c r="HJ88" s="28"/>
      <c r="HK88" s="28"/>
      <c r="HL88" s="28"/>
      <c r="HM88" s="28"/>
      <c r="HN88" s="28"/>
      <c r="HO88" s="28"/>
      <c r="HP88" s="28"/>
      <c r="HQ88" s="28"/>
      <c r="HR88" s="28"/>
      <c r="HS88" s="28"/>
      <c r="HT88" s="28"/>
      <c r="HU88" s="28"/>
      <c r="HV88" s="28"/>
      <c r="HW88" s="28"/>
      <c r="HX88" s="28"/>
      <c r="HY88" s="28"/>
      <c r="HZ88" s="28"/>
      <c r="IA88" s="28"/>
      <c r="IB88" s="28"/>
      <c r="IC88" s="28"/>
      <c r="ID88" s="28"/>
      <c r="IE88" s="28"/>
      <c r="IF88" s="28"/>
      <c r="IG88" s="28"/>
      <c r="IH88" s="28"/>
      <c r="II88" s="28"/>
      <c r="IJ88" s="28"/>
      <c r="IK88" s="28"/>
      <c r="IL88" s="28"/>
    </row>
    <row r="89" spans="1:246" ht="16.5" customHeight="1">
      <c r="A89" s="24"/>
      <c r="B89" s="22" t="s">
        <v>314</v>
      </c>
      <c r="C89" s="62">
        <f aca="true" t="shared" si="32" ref="C89:H89">+C90+C131+C154+C156+C167+C169</f>
        <v>0</v>
      </c>
      <c r="D89" s="62">
        <f t="shared" si="32"/>
        <v>125633660</v>
      </c>
      <c r="E89" s="62">
        <f t="shared" si="32"/>
        <v>131498500</v>
      </c>
      <c r="F89" s="62">
        <f t="shared" si="32"/>
        <v>0</v>
      </c>
      <c r="G89" s="62">
        <f t="shared" si="32"/>
        <v>109319408.15</v>
      </c>
      <c r="H89" s="62">
        <f t="shared" si="32"/>
        <v>20830869.03</v>
      </c>
      <c r="I89" s="62">
        <f>+I90+I131+I154+I156+I167+I169</f>
        <v>88488539.11999999</v>
      </c>
      <c r="J89" s="20"/>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c r="GH89" s="28"/>
      <c r="GI89" s="28"/>
      <c r="GJ89" s="28"/>
      <c r="GK89" s="28"/>
      <c r="GL89" s="28"/>
      <c r="GM89" s="28"/>
      <c r="GN89" s="28"/>
      <c r="GO89" s="28"/>
      <c r="GP89" s="28"/>
      <c r="GQ89" s="28"/>
      <c r="GR89" s="28"/>
      <c r="GS89" s="28"/>
      <c r="GT89" s="28"/>
      <c r="GU89" s="28"/>
      <c r="GV89" s="28"/>
      <c r="GW89" s="28"/>
      <c r="GX89" s="28"/>
      <c r="GY89" s="28"/>
      <c r="GZ89" s="28"/>
      <c r="HA89" s="28"/>
      <c r="HB89" s="28"/>
      <c r="HC89" s="28"/>
      <c r="HD89" s="28"/>
      <c r="HE89" s="28"/>
      <c r="HF89" s="28"/>
      <c r="HG89" s="28"/>
      <c r="HH89" s="28"/>
      <c r="HI89" s="28"/>
      <c r="HJ89" s="28"/>
      <c r="HK89" s="28"/>
      <c r="HL89" s="28"/>
      <c r="HM89" s="28"/>
      <c r="HN89" s="28"/>
      <c r="HO89" s="28"/>
      <c r="HP89" s="28"/>
      <c r="HQ89" s="28"/>
      <c r="HR89" s="28"/>
      <c r="HS89" s="28"/>
      <c r="HT89" s="28"/>
      <c r="HU89" s="28"/>
      <c r="HV89" s="28"/>
      <c r="HW89" s="28"/>
      <c r="HX89" s="28"/>
      <c r="HY89" s="28"/>
      <c r="HZ89" s="28"/>
      <c r="IA89" s="28"/>
      <c r="IB89" s="28"/>
      <c r="IC89" s="28"/>
      <c r="ID89" s="28"/>
      <c r="IE89" s="28"/>
      <c r="IF89" s="28"/>
      <c r="IG89" s="28"/>
      <c r="IH89" s="28"/>
      <c r="II89" s="28"/>
      <c r="IJ89" s="28"/>
      <c r="IK89" s="28"/>
      <c r="IL89" s="28"/>
    </row>
    <row r="90" spans="1:10" s="28" customFormat="1" ht="16.5" customHeight="1">
      <c r="A90" s="18" t="s">
        <v>315</v>
      </c>
      <c r="B90" s="22" t="s">
        <v>316</v>
      </c>
      <c r="C90" s="55">
        <f aca="true" t="shared" si="33" ref="C90:H90">+C91+C98+C111+C127+C129</f>
        <v>0</v>
      </c>
      <c r="D90" s="55">
        <f t="shared" si="33"/>
        <v>54472000</v>
      </c>
      <c r="E90" s="55">
        <f t="shared" si="33"/>
        <v>61062840</v>
      </c>
      <c r="F90" s="55">
        <f t="shared" si="33"/>
        <v>0</v>
      </c>
      <c r="G90" s="55">
        <f t="shared" si="33"/>
        <v>51044573.84</v>
      </c>
      <c r="H90" s="55">
        <f t="shared" si="33"/>
        <v>8883252.149999997</v>
      </c>
      <c r="I90" s="55">
        <f>+I91+I98+I111+I127+I129</f>
        <v>42161321.69</v>
      </c>
      <c r="J90" s="20"/>
    </row>
    <row r="91" spans="1:10" s="28" customFormat="1" ht="16.5" customHeight="1">
      <c r="A91" s="24" t="s">
        <v>317</v>
      </c>
      <c r="B91" s="22" t="s">
        <v>318</v>
      </c>
      <c r="C91" s="54">
        <f aca="true" t="shared" si="34" ref="C91:H91">+C92+C95+C96+C93+C94</f>
        <v>0</v>
      </c>
      <c r="D91" s="54">
        <f t="shared" si="34"/>
        <v>25086000</v>
      </c>
      <c r="E91" s="54">
        <f t="shared" si="34"/>
        <v>29035000</v>
      </c>
      <c r="F91" s="54">
        <f t="shared" si="34"/>
        <v>0</v>
      </c>
      <c r="G91" s="54">
        <f t="shared" si="34"/>
        <v>24900702.74</v>
      </c>
      <c r="H91" s="54">
        <f t="shared" si="34"/>
        <v>4407446.659999996</v>
      </c>
      <c r="I91" s="54">
        <f>+I92+I95+I96+I93+I94</f>
        <v>20493256.080000002</v>
      </c>
      <c r="J91" s="20"/>
    </row>
    <row r="92" spans="1:10" s="28" customFormat="1" ht="16.5" customHeight="1">
      <c r="A92" s="24"/>
      <c r="B92" s="25" t="s">
        <v>319</v>
      </c>
      <c r="C92" s="56"/>
      <c r="D92" s="57">
        <v>24498000</v>
      </c>
      <c r="E92" s="57">
        <v>28472000</v>
      </c>
      <c r="F92" s="57"/>
      <c r="G92" s="46">
        <v>24434879.49</v>
      </c>
      <c r="H92" s="46">
        <f aca="true" t="shared" si="35" ref="H92:H108">G92-I92</f>
        <v>4243547.389999997</v>
      </c>
      <c r="I92" s="46">
        <v>20191332.1</v>
      </c>
      <c r="J92" s="20"/>
    </row>
    <row r="93" spans="1:10" s="28" customFormat="1" ht="16.5" customHeight="1">
      <c r="A93" s="24"/>
      <c r="B93" s="25" t="s">
        <v>320</v>
      </c>
      <c r="C93" s="56"/>
      <c r="D93" s="57"/>
      <c r="E93" s="57"/>
      <c r="F93" s="57"/>
      <c r="G93" s="46"/>
      <c r="H93" s="46"/>
      <c r="I93" s="46"/>
      <c r="J93" s="20"/>
    </row>
    <row r="94" spans="1:246" s="28" customFormat="1" ht="16.5" customHeight="1">
      <c r="A94" s="24"/>
      <c r="B94" s="25" t="s">
        <v>321</v>
      </c>
      <c r="C94" s="56"/>
      <c r="D94" s="57">
        <v>152000</v>
      </c>
      <c r="E94" s="57">
        <v>123000</v>
      </c>
      <c r="F94" s="57"/>
      <c r="G94" s="46">
        <v>99340.66</v>
      </c>
      <c r="H94" s="46">
        <f t="shared" si="35"/>
        <v>19606.680000000008</v>
      </c>
      <c r="I94" s="46">
        <v>79733.98</v>
      </c>
      <c r="J94" s="20"/>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row>
    <row r="95" spans="1:246" s="28" customFormat="1" ht="16.5" customHeight="1">
      <c r="A95" s="24"/>
      <c r="B95" s="25" t="s">
        <v>322</v>
      </c>
      <c r="C95" s="56"/>
      <c r="D95" s="57">
        <v>3000</v>
      </c>
      <c r="E95" s="57">
        <v>3000</v>
      </c>
      <c r="F95" s="57"/>
      <c r="G95" s="46">
        <v>3000</v>
      </c>
      <c r="H95" s="46">
        <f t="shared" si="35"/>
        <v>3000</v>
      </c>
      <c r="I95" s="46">
        <v>0</v>
      </c>
      <c r="J95" s="20"/>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row>
    <row r="96" spans="1:246" s="28" customFormat="1" ht="16.5" customHeight="1">
      <c r="A96" s="24"/>
      <c r="B96" s="25" t="s">
        <v>323</v>
      </c>
      <c r="C96" s="56"/>
      <c r="D96" s="57">
        <v>433000</v>
      </c>
      <c r="E96" s="57">
        <v>437000</v>
      </c>
      <c r="F96" s="57"/>
      <c r="G96" s="46">
        <v>363482.59</v>
      </c>
      <c r="H96" s="46">
        <f t="shared" si="35"/>
        <v>141292.59000000003</v>
      </c>
      <c r="I96" s="46">
        <v>222190</v>
      </c>
      <c r="J96" s="20"/>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row>
    <row r="97" spans="1:10" ht="15">
      <c r="A97" s="24"/>
      <c r="B97" s="26" t="s">
        <v>313</v>
      </c>
      <c r="C97" s="56"/>
      <c r="D97" s="57"/>
      <c r="E97" s="57"/>
      <c r="F97" s="57"/>
      <c r="G97" s="46">
        <v>-20428.55</v>
      </c>
      <c r="H97" s="46">
        <f t="shared" si="35"/>
        <v>-5229.379999999999</v>
      </c>
      <c r="I97" s="46">
        <v>-15199.17</v>
      </c>
      <c r="J97" s="20"/>
    </row>
    <row r="98" spans="1:246" ht="30">
      <c r="A98" s="24" t="s">
        <v>324</v>
      </c>
      <c r="B98" s="22" t="s">
        <v>325</v>
      </c>
      <c r="C98" s="56">
        <f aca="true" t="shared" si="36" ref="C98:H98">C99+C100+C101+C102+C103+C104+C106+C105+C107</f>
        <v>0</v>
      </c>
      <c r="D98" s="56">
        <f t="shared" si="36"/>
        <v>18024000</v>
      </c>
      <c r="E98" s="56">
        <f t="shared" si="36"/>
        <v>20927550</v>
      </c>
      <c r="F98" s="56">
        <f t="shared" si="36"/>
        <v>0</v>
      </c>
      <c r="G98" s="56">
        <f t="shared" si="36"/>
        <v>17089469.57</v>
      </c>
      <c r="H98" s="56">
        <f t="shared" si="36"/>
        <v>2628326.55</v>
      </c>
      <c r="I98" s="56">
        <f>I99+I100+I101+I102+I103+I104+I106+I105+I107</f>
        <v>14461143.020000001</v>
      </c>
      <c r="J98" s="20"/>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c r="HE98" s="21"/>
      <c r="HF98" s="21"/>
      <c r="HG98" s="21"/>
      <c r="HH98" s="21"/>
      <c r="HI98" s="21"/>
      <c r="HJ98" s="21"/>
      <c r="HK98" s="21"/>
      <c r="HL98" s="21"/>
      <c r="HM98" s="21"/>
      <c r="HN98" s="21"/>
      <c r="HO98" s="21"/>
      <c r="HP98" s="21"/>
      <c r="HQ98" s="21"/>
      <c r="HR98" s="21"/>
      <c r="HS98" s="21"/>
      <c r="HT98" s="21"/>
      <c r="HU98" s="21"/>
      <c r="HV98" s="21"/>
      <c r="HW98" s="21"/>
      <c r="HX98" s="21"/>
      <c r="HY98" s="21"/>
      <c r="HZ98" s="21"/>
      <c r="IA98" s="21"/>
      <c r="IB98" s="21"/>
      <c r="IC98" s="21"/>
      <c r="ID98" s="21"/>
      <c r="IE98" s="21"/>
      <c r="IF98" s="21"/>
      <c r="IG98" s="21"/>
      <c r="IH98" s="21"/>
      <c r="II98" s="21"/>
      <c r="IJ98" s="21"/>
      <c r="IK98" s="21"/>
      <c r="IL98" s="21"/>
    </row>
    <row r="99" spans="1:11" ht="16.5" customHeight="1">
      <c r="A99" s="24"/>
      <c r="B99" s="25" t="s">
        <v>326</v>
      </c>
      <c r="C99" s="56"/>
      <c r="D99" s="57">
        <v>228000</v>
      </c>
      <c r="E99" s="57">
        <v>145540</v>
      </c>
      <c r="F99" s="57"/>
      <c r="G99" s="46">
        <v>141899.86</v>
      </c>
      <c r="H99" s="46">
        <f t="shared" si="35"/>
        <v>32591.90999999999</v>
      </c>
      <c r="I99" s="46">
        <v>109307.95</v>
      </c>
      <c r="J99" s="20"/>
      <c r="K99" s="21"/>
    </row>
    <row r="100" spans="1:10" ht="15">
      <c r="A100" s="24"/>
      <c r="B100" s="25" t="s">
        <v>327</v>
      </c>
      <c r="C100" s="56"/>
      <c r="D100" s="57"/>
      <c r="E100" s="57"/>
      <c r="F100" s="57"/>
      <c r="G100" s="46"/>
      <c r="H100" s="46"/>
      <c r="I100" s="46"/>
      <c r="J100" s="20"/>
    </row>
    <row r="101" spans="1:246" s="21" customFormat="1" ht="16.5" customHeight="1">
      <c r="A101" s="24"/>
      <c r="B101" s="25" t="s">
        <v>328</v>
      </c>
      <c r="C101" s="56"/>
      <c r="D101" s="57">
        <v>1320000</v>
      </c>
      <c r="E101" s="57">
        <v>2871790</v>
      </c>
      <c r="F101" s="57"/>
      <c r="G101" s="46">
        <v>2183626.41</v>
      </c>
      <c r="H101" s="46">
        <f t="shared" si="35"/>
        <v>211849.8600000001</v>
      </c>
      <c r="I101" s="46">
        <v>1971776.55</v>
      </c>
      <c r="J101" s="20"/>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row>
    <row r="102" spans="1:10" ht="16.5" customHeight="1">
      <c r="A102" s="24"/>
      <c r="B102" s="25" t="s">
        <v>329</v>
      </c>
      <c r="C102" s="56"/>
      <c r="D102" s="57">
        <v>7796000</v>
      </c>
      <c r="E102" s="57">
        <v>8946200</v>
      </c>
      <c r="F102" s="57"/>
      <c r="G102" s="46">
        <v>7770545.56</v>
      </c>
      <c r="H102" s="46">
        <f t="shared" si="35"/>
        <v>1317382.0099999998</v>
      </c>
      <c r="I102" s="46">
        <v>6453163.55</v>
      </c>
      <c r="J102" s="20"/>
    </row>
    <row r="103" spans="1:10" ht="15">
      <c r="A103" s="24"/>
      <c r="B103" s="35" t="s">
        <v>330</v>
      </c>
      <c r="C103" s="56"/>
      <c r="D103" s="57"/>
      <c r="E103" s="57"/>
      <c r="F103" s="57"/>
      <c r="G103" s="46"/>
      <c r="H103" s="46"/>
      <c r="I103" s="46"/>
      <c r="J103" s="20"/>
    </row>
    <row r="104" spans="1:10" ht="30">
      <c r="A104" s="24"/>
      <c r="B104" s="25" t="s">
        <v>331</v>
      </c>
      <c r="C104" s="56"/>
      <c r="D104" s="57">
        <v>188000</v>
      </c>
      <c r="E104" s="57">
        <v>171320</v>
      </c>
      <c r="F104" s="57"/>
      <c r="G104" s="46">
        <v>131474.48</v>
      </c>
      <c r="H104" s="46">
        <f t="shared" si="35"/>
        <v>21020.37000000001</v>
      </c>
      <c r="I104" s="46">
        <v>110454.11</v>
      </c>
      <c r="J104" s="20"/>
    </row>
    <row r="105" spans="1:10" ht="16.5" customHeight="1">
      <c r="A105" s="24"/>
      <c r="B105" s="36" t="s">
        <v>332</v>
      </c>
      <c r="C105" s="56"/>
      <c r="D105" s="57"/>
      <c r="E105" s="57"/>
      <c r="F105" s="57"/>
      <c r="G105" s="46"/>
      <c r="H105" s="46">
        <f t="shared" si="35"/>
        <v>0</v>
      </c>
      <c r="I105" s="46"/>
      <c r="J105" s="20"/>
    </row>
    <row r="106" spans="1:10" ht="15">
      <c r="A106" s="24"/>
      <c r="B106" s="36" t="s">
        <v>333</v>
      </c>
      <c r="C106" s="56"/>
      <c r="D106" s="57">
        <v>6744000</v>
      </c>
      <c r="E106" s="57">
        <v>7091210</v>
      </c>
      <c r="F106" s="57"/>
      <c r="G106" s="63">
        <v>5196644.85</v>
      </c>
      <c r="H106" s="46">
        <f t="shared" si="35"/>
        <v>587161.0499999998</v>
      </c>
      <c r="I106" s="63">
        <v>4609483.8</v>
      </c>
      <c r="J106" s="20"/>
    </row>
    <row r="107" spans="1:10" ht="16.5" customHeight="1">
      <c r="A107" s="24"/>
      <c r="B107" s="37" t="s">
        <v>334</v>
      </c>
      <c r="C107" s="56">
        <f aca="true" t="shared" si="37" ref="C107:H107">C108+C109</f>
        <v>0</v>
      </c>
      <c r="D107" s="56">
        <f t="shared" si="37"/>
        <v>1748000</v>
      </c>
      <c r="E107" s="56">
        <f t="shared" si="37"/>
        <v>1701490</v>
      </c>
      <c r="F107" s="56">
        <f t="shared" si="37"/>
        <v>0</v>
      </c>
      <c r="G107" s="56">
        <f t="shared" si="37"/>
        <v>1665278.41</v>
      </c>
      <c r="H107" s="56">
        <f t="shared" si="37"/>
        <v>458321.34999999986</v>
      </c>
      <c r="I107" s="56">
        <f>I108+I109</f>
        <v>1206957.06</v>
      </c>
      <c r="J107" s="20"/>
    </row>
    <row r="108" spans="1:10" ht="16.5" customHeight="1">
      <c r="A108" s="24"/>
      <c r="B108" s="36" t="s">
        <v>335</v>
      </c>
      <c r="C108" s="56"/>
      <c r="D108" s="57">
        <v>1748000</v>
      </c>
      <c r="E108" s="57">
        <v>1701490</v>
      </c>
      <c r="F108" s="57"/>
      <c r="G108" s="46">
        <v>1665278.41</v>
      </c>
      <c r="H108" s="46">
        <f t="shared" si="35"/>
        <v>458321.34999999986</v>
      </c>
      <c r="I108" s="46">
        <v>1206957.06</v>
      </c>
      <c r="J108" s="20"/>
    </row>
    <row r="109" spans="1:10" ht="15">
      <c r="A109" s="24"/>
      <c r="B109" s="36" t="s">
        <v>336</v>
      </c>
      <c r="C109" s="56"/>
      <c r="D109" s="57"/>
      <c r="E109" s="57"/>
      <c r="F109" s="57"/>
      <c r="G109" s="46"/>
      <c r="H109" s="46"/>
      <c r="I109" s="46"/>
      <c r="J109" s="20"/>
    </row>
    <row r="110" spans="1:10" ht="15">
      <c r="A110" s="24"/>
      <c r="B110" s="26" t="s">
        <v>313</v>
      </c>
      <c r="C110" s="56"/>
      <c r="D110" s="57"/>
      <c r="E110" s="57"/>
      <c r="F110" s="57"/>
      <c r="G110" s="46"/>
      <c r="H110" s="46"/>
      <c r="I110" s="46"/>
      <c r="J110" s="20"/>
    </row>
    <row r="111" spans="1:10" ht="30">
      <c r="A111" s="18" t="s">
        <v>337</v>
      </c>
      <c r="B111" s="22" t="s">
        <v>338</v>
      </c>
      <c r="C111" s="56">
        <f aca="true" t="shared" si="38" ref="C111:H111">C112+C113+C114+C115+C116+C117+C118+C119+C120+C121</f>
        <v>0</v>
      </c>
      <c r="D111" s="56">
        <f t="shared" si="38"/>
        <v>891000</v>
      </c>
      <c r="E111" s="56">
        <f t="shared" si="38"/>
        <v>997500</v>
      </c>
      <c r="F111" s="56">
        <f t="shared" si="38"/>
        <v>0</v>
      </c>
      <c r="G111" s="56">
        <f t="shared" si="38"/>
        <v>839447.76</v>
      </c>
      <c r="H111" s="56">
        <f t="shared" si="38"/>
        <v>134378.93999999997</v>
      </c>
      <c r="I111" s="56">
        <f>I112+I113+I114+I115+I116+I117+I118+I119+I120+I121</f>
        <v>705068.8200000001</v>
      </c>
      <c r="J111" s="20"/>
    </row>
    <row r="112" spans="1:10" ht="15">
      <c r="A112" s="24"/>
      <c r="B112" s="25" t="s">
        <v>329</v>
      </c>
      <c r="C112" s="56"/>
      <c r="D112" s="57">
        <v>770000</v>
      </c>
      <c r="E112" s="57">
        <v>832100</v>
      </c>
      <c r="F112" s="57"/>
      <c r="G112" s="46">
        <v>731658</v>
      </c>
      <c r="H112" s="46">
        <f>G112-I112</f>
        <v>130971.59999999998</v>
      </c>
      <c r="I112" s="46">
        <v>600686.4</v>
      </c>
      <c r="J112" s="20"/>
    </row>
    <row r="113" spans="1:10" ht="30">
      <c r="A113" s="24"/>
      <c r="B113" s="38" t="s">
        <v>339</v>
      </c>
      <c r="C113" s="56"/>
      <c r="D113" s="57"/>
      <c r="E113" s="57"/>
      <c r="F113" s="57"/>
      <c r="G113" s="46"/>
      <c r="H113" s="46"/>
      <c r="I113" s="46"/>
      <c r="J113" s="20"/>
    </row>
    <row r="114" spans="1:10" ht="16.5" customHeight="1">
      <c r="A114" s="24"/>
      <c r="B114" s="39" t="s">
        <v>340</v>
      </c>
      <c r="C114" s="56"/>
      <c r="D114" s="57">
        <v>121000</v>
      </c>
      <c r="E114" s="57">
        <v>165400</v>
      </c>
      <c r="F114" s="57"/>
      <c r="G114" s="46">
        <v>107789.76</v>
      </c>
      <c r="H114" s="46">
        <f>G114-I114</f>
        <v>3407.3399999999965</v>
      </c>
      <c r="I114" s="46">
        <v>104382.42</v>
      </c>
      <c r="J114" s="20"/>
    </row>
    <row r="115" spans="1:10" ht="30">
      <c r="A115" s="24"/>
      <c r="B115" s="39" t="s">
        <v>341</v>
      </c>
      <c r="C115" s="56"/>
      <c r="D115" s="57"/>
      <c r="E115" s="57"/>
      <c r="F115" s="57"/>
      <c r="G115" s="46"/>
      <c r="H115" s="46"/>
      <c r="I115" s="46"/>
      <c r="J115" s="20"/>
    </row>
    <row r="116" spans="1:10" ht="16.5" customHeight="1">
      <c r="A116" s="24"/>
      <c r="B116" s="39" t="s">
        <v>342</v>
      </c>
      <c r="C116" s="56"/>
      <c r="D116" s="57"/>
      <c r="E116" s="57"/>
      <c r="F116" s="57"/>
      <c r="G116" s="46"/>
      <c r="H116" s="46"/>
      <c r="I116" s="46"/>
      <c r="J116" s="20"/>
    </row>
    <row r="117" spans="1:246" ht="16.5" customHeight="1">
      <c r="A117" s="24"/>
      <c r="B117" s="25" t="s">
        <v>326</v>
      </c>
      <c r="C117" s="56"/>
      <c r="D117" s="57"/>
      <c r="E117" s="57"/>
      <c r="F117" s="57"/>
      <c r="G117" s="46"/>
      <c r="H117" s="46"/>
      <c r="I117" s="46"/>
      <c r="J117" s="20"/>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c r="IH117" s="21"/>
      <c r="II117" s="21"/>
      <c r="IJ117" s="21"/>
      <c r="IK117" s="21"/>
      <c r="IL117" s="21"/>
    </row>
    <row r="118" spans="1:246" ht="16.5" customHeight="1">
      <c r="A118" s="24"/>
      <c r="B118" s="39" t="s">
        <v>343</v>
      </c>
      <c r="C118" s="56"/>
      <c r="D118" s="57"/>
      <c r="E118" s="57"/>
      <c r="F118" s="57"/>
      <c r="G118" s="64"/>
      <c r="H118" s="64"/>
      <c r="I118" s="64"/>
      <c r="J118" s="20"/>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c r="ES118" s="21"/>
      <c r="ET118" s="21"/>
      <c r="EU118" s="21"/>
      <c r="EV118" s="21"/>
      <c r="EW118" s="21"/>
      <c r="EX118" s="21"/>
      <c r="EY118" s="21"/>
      <c r="EZ118" s="21"/>
      <c r="FA118" s="21"/>
      <c r="FB118" s="21"/>
      <c r="FC118" s="21"/>
      <c r="FD118" s="21"/>
      <c r="FE118" s="21"/>
      <c r="FF118" s="21"/>
      <c r="FG118" s="21"/>
      <c r="FH118" s="21"/>
      <c r="FI118" s="21"/>
      <c r="FJ118" s="21"/>
      <c r="FK118" s="21"/>
      <c r="FL118" s="21"/>
      <c r="FM118" s="21"/>
      <c r="FN118" s="21"/>
      <c r="FO118" s="21"/>
      <c r="FP118" s="21"/>
      <c r="FQ118" s="21"/>
      <c r="FR118" s="21"/>
      <c r="FS118" s="21"/>
      <c r="FT118" s="21"/>
      <c r="FU118" s="21"/>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c r="HE118" s="21"/>
      <c r="HF118" s="21"/>
      <c r="HG118" s="21"/>
      <c r="HH118" s="21"/>
      <c r="HI118" s="21"/>
      <c r="HJ118" s="21"/>
      <c r="HK118" s="21"/>
      <c r="HL118" s="21"/>
      <c r="HM118" s="21"/>
      <c r="HN118" s="21"/>
      <c r="HO118" s="21"/>
      <c r="HP118" s="21"/>
      <c r="HQ118" s="21"/>
      <c r="HR118" s="21"/>
      <c r="HS118" s="21"/>
      <c r="HT118" s="21"/>
      <c r="HU118" s="21"/>
      <c r="HV118" s="21"/>
      <c r="HW118" s="21"/>
      <c r="HX118" s="21"/>
      <c r="HY118" s="21"/>
      <c r="HZ118" s="21"/>
      <c r="IA118" s="21"/>
      <c r="IB118" s="21"/>
      <c r="IC118" s="21"/>
      <c r="ID118" s="21"/>
      <c r="IE118" s="21"/>
      <c r="IF118" s="21"/>
      <c r="IG118" s="21"/>
      <c r="IH118" s="21"/>
      <c r="II118" s="21"/>
      <c r="IJ118" s="21"/>
      <c r="IK118" s="21"/>
      <c r="IL118" s="21"/>
    </row>
    <row r="119" spans="1:246" ht="15">
      <c r="A119" s="24"/>
      <c r="B119" s="40" t="s">
        <v>344</v>
      </c>
      <c r="C119" s="56"/>
      <c r="D119" s="57"/>
      <c r="E119" s="57"/>
      <c r="F119" s="57"/>
      <c r="G119" s="64"/>
      <c r="H119" s="64"/>
      <c r="I119" s="64"/>
      <c r="J119" s="20"/>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1"/>
      <c r="EG119" s="21"/>
      <c r="EH119" s="21"/>
      <c r="EI119" s="21"/>
      <c r="EJ119" s="21"/>
      <c r="EK119" s="21"/>
      <c r="EL119" s="21"/>
      <c r="EM119" s="21"/>
      <c r="EN119" s="21"/>
      <c r="EO119" s="21"/>
      <c r="EP119" s="21"/>
      <c r="EQ119" s="21"/>
      <c r="ER119" s="21"/>
      <c r="ES119" s="21"/>
      <c r="ET119" s="21"/>
      <c r="EU119" s="21"/>
      <c r="EV119" s="21"/>
      <c r="EW119" s="21"/>
      <c r="EX119" s="21"/>
      <c r="EY119" s="21"/>
      <c r="EZ119" s="21"/>
      <c r="FA119" s="21"/>
      <c r="FB119" s="21"/>
      <c r="FC119" s="21"/>
      <c r="FD119" s="21"/>
      <c r="FE119" s="21"/>
      <c r="FF119" s="21"/>
      <c r="FG119" s="21"/>
      <c r="FH119" s="21"/>
      <c r="FI119" s="21"/>
      <c r="FJ119" s="21"/>
      <c r="FK119" s="21"/>
      <c r="FL119" s="21"/>
      <c r="FM119" s="21"/>
      <c r="FN119" s="21"/>
      <c r="FO119" s="21"/>
      <c r="FP119" s="21"/>
      <c r="FQ119" s="21"/>
      <c r="FR119" s="21"/>
      <c r="FS119" s="21"/>
      <c r="FT119" s="21"/>
      <c r="FU119" s="21"/>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c r="HE119" s="21"/>
      <c r="HF119" s="21"/>
      <c r="HG119" s="21"/>
      <c r="HH119" s="21"/>
      <c r="HI119" s="21"/>
      <c r="HJ119" s="21"/>
      <c r="HK119" s="21"/>
      <c r="HL119" s="21"/>
      <c r="HM119" s="21"/>
      <c r="HN119" s="21"/>
      <c r="HO119" s="21"/>
      <c r="HP119" s="21"/>
      <c r="HQ119" s="21"/>
      <c r="HR119" s="21"/>
      <c r="HS119" s="21"/>
      <c r="HT119" s="21"/>
      <c r="HU119" s="21"/>
      <c r="HV119" s="21"/>
      <c r="HW119" s="21"/>
      <c r="HX119" s="21"/>
      <c r="HY119" s="21"/>
      <c r="HZ119" s="21"/>
      <c r="IA119" s="21"/>
      <c r="IB119" s="21"/>
      <c r="IC119" s="21"/>
      <c r="ID119" s="21"/>
      <c r="IE119" s="21"/>
      <c r="IF119" s="21"/>
      <c r="IG119" s="21"/>
      <c r="IH119" s="21"/>
      <c r="II119" s="21"/>
      <c r="IJ119" s="21"/>
      <c r="IK119" s="21"/>
      <c r="IL119" s="21"/>
    </row>
    <row r="120" spans="1:10" s="21" customFormat="1" ht="30">
      <c r="A120" s="24"/>
      <c r="B120" s="40" t="s">
        <v>345</v>
      </c>
      <c r="C120" s="56"/>
      <c r="D120" s="57"/>
      <c r="E120" s="57"/>
      <c r="F120" s="57"/>
      <c r="G120" s="64"/>
      <c r="H120" s="64"/>
      <c r="I120" s="64"/>
      <c r="J120" s="20"/>
    </row>
    <row r="121" spans="1:10" s="21" customFormat="1" ht="30">
      <c r="A121" s="24"/>
      <c r="B121" s="41" t="s">
        <v>346</v>
      </c>
      <c r="C121" s="56">
        <f aca="true" t="shared" si="39" ref="C121:H121">C122+C123+C124+C125</f>
        <v>0</v>
      </c>
      <c r="D121" s="56">
        <f t="shared" si="39"/>
        <v>0</v>
      </c>
      <c r="E121" s="56">
        <f t="shared" si="39"/>
        <v>0</v>
      </c>
      <c r="F121" s="56">
        <f t="shared" si="39"/>
        <v>0</v>
      </c>
      <c r="G121" s="56">
        <f t="shared" si="39"/>
        <v>0</v>
      </c>
      <c r="H121" s="56">
        <f t="shared" si="39"/>
        <v>0</v>
      </c>
      <c r="I121" s="56">
        <f>I122+I123+I124+I125</f>
        <v>0</v>
      </c>
      <c r="J121" s="20"/>
    </row>
    <row r="122" spans="1:10" s="21" customFormat="1" ht="15">
      <c r="A122" s="24"/>
      <c r="B122" s="42" t="s">
        <v>347</v>
      </c>
      <c r="C122" s="56"/>
      <c r="D122" s="57"/>
      <c r="E122" s="57"/>
      <c r="F122" s="57"/>
      <c r="G122" s="64"/>
      <c r="H122" s="64"/>
      <c r="I122" s="64"/>
      <c r="J122" s="20"/>
    </row>
    <row r="123" spans="1:10" s="21" customFormat="1" ht="30">
      <c r="A123" s="24"/>
      <c r="B123" s="42" t="s">
        <v>348</v>
      </c>
      <c r="C123" s="56"/>
      <c r="D123" s="57"/>
      <c r="E123" s="57"/>
      <c r="F123" s="57"/>
      <c r="G123" s="64"/>
      <c r="H123" s="64"/>
      <c r="I123" s="64"/>
      <c r="J123" s="20"/>
    </row>
    <row r="124" spans="1:10" s="21" customFormat="1" ht="30">
      <c r="A124" s="24"/>
      <c r="B124" s="42" t="s">
        <v>349</v>
      </c>
      <c r="C124" s="56"/>
      <c r="D124" s="57"/>
      <c r="E124" s="57"/>
      <c r="F124" s="57"/>
      <c r="G124" s="64"/>
      <c r="H124" s="64"/>
      <c r="I124" s="64"/>
      <c r="J124" s="20"/>
    </row>
    <row r="125" spans="1:10" s="21" customFormat="1" ht="30">
      <c r="A125" s="24"/>
      <c r="B125" s="42" t="s">
        <v>350</v>
      </c>
      <c r="C125" s="56"/>
      <c r="D125" s="57"/>
      <c r="E125" s="57"/>
      <c r="F125" s="57"/>
      <c r="G125" s="64"/>
      <c r="H125" s="64"/>
      <c r="I125" s="64"/>
      <c r="J125" s="20"/>
    </row>
    <row r="126" spans="1:10" s="21" customFormat="1" ht="15">
      <c r="A126" s="24"/>
      <c r="B126" s="26" t="s">
        <v>313</v>
      </c>
      <c r="C126" s="56"/>
      <c r="D126" s="57"/>
      <c r="E126" s="57"/>
      <c r="F126" s="57"/>
      <c r="G126" s="64"/>
      <c r="H126" s="64"/>
      <c r="I126" s="64"/>
      <c r="J126" s="20"/>
    </row>
    <row r="127" spans="1:10" s="21" customFormat="1" ht="15">
      <c r="A127" s="24" t="s">
        <v>351</v>
      </c>
      <c r="B127" s="26" t="s">
        <v>352</v>
      </c>
      <c r="C127" s="54"/>
      <c r="D127" s="57">
        <v>9173000</v>
      </c>
      <c r="E127" s="57">
        <v>8865790</v>
      </c>
      <c r="F127" s="57"/>
      <c r="G127" s="46">
        <v>7232953.77</v>
      </c>
      <c r="H127" s="46">
        <f>G127-I127</f>
        <v>1493100</v>
      </c>
      <c r="I127" s="46">
        <v>5739853.77</v>
      </c>
      <c r="J127" s="20"/>
    </row>
    <row r="128" spans="1:246" s="21" customFormat="1" ht="16.5" customHeight="1">
      <c r="A128" s="24"/>
      <c r="B128" s="26" t="s">
        <v>313</v>
      </c>
      <c r="C128" s="54"/>
      <c r="D128" s="57"/>
      <c r="E128" s="57"/>
      <c r="F128" s="57"/>
      <c r="G128" s="46"/>
      <c r="H128" s="46"/>
      <c r="I128" s="46"/>
      <c r="J128" s="20"/>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row>
    <row r="129" spans="1:246" s="21" customFormat="1" ht="16.5" customHeight="1">
      <c r="A129" s="24" t="s">
        <v>353</v>
      </c>
      <c r="B129" s="26" t="s">
        <v>354</v>
      </c>
      <c r="C129" s="56"/>
      <c r="D129" s="57">
        <v>1298000</v>
      </c>
      <c r="E129" s="57">
        <v>1237000</v>
      </c>
      <c r="F129" s="57"/>
      <c r="G129" s="61">
        <v>982000</v>
      </c>
      <c r="H129" s="46">
        <f>G129-I129</f>
        <v>220000</v>
      </c>
      <c r="I129" s="61">
        <v>762000</v>
      </c>
      <c r="J129" s="20"/>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row>
    <row r="130" spans="1:11" s="21" customFormat="1" ht="16.5" customHeight="1">
      <c r="A130" s="24"/>
      <c r="B130" s="26" t="s">
        <v>313</v>
      </c>
      <c r="C130" s="56"/>
      <c r="D130" s="57"/>
      <c r="E130" s="57"/>
      <c r="F130" s="57"/>
      <c r="G130" s="61"/>
      <c r="H130" s="61"/>
      <c r="I130" s="61"/>
      <c r="J130" s="20"/>
      <c r="K130" s="5"/>
    </row>
    <row r="131" spans="1:246" ht="16.5" customHeight="1">
      <c r="A131" s="18" t="s">
        <v>355</v>
      </c>
      <c r="B131" s="22" t="s">
        <v>356</v>
      </c>
      <c r="C131" s="55">
        <f aca="true" t="shared" si="40" ref="C131:H131">+C132+C138+C140+C144+C150</f>
        <v>0</v>
      </c>
      <c r="D131" s="55">
        <f t="shared" si="40"/>
        <v>23853000</v>
      </c>
      <c r="E131" s="55">
        <f t="shared" si="40"/>
        <v>23118000</v>
      </c>
      <c r="F131" s="55">
        <f t="shared" si="40"/>
        <v>0</v>
      </c>
      <c r="G131" s="55">
        <f t="shared" si="40"/>
        <v>18626223.22</v>
      </c>
      <c r="H131" s="55">
        <f t="shared" si="40"/>
        <v>3876751.4</v>
      </c>
      <c r="I131" s="55">
        <f>+I132+I138+I140+I144+I150</f>
        <v>14749471.82</v>
      </c>
      <c r="J131" s="20"/>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21"/>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c r="HE131" s="21"/>
      <c r="HF131" s="21"/>
      <c r="HG131" s="21"/>
      <c r="HH131" s="21"/>
      <c r="HI131" s="21"/>
      <c r="HJ131" s="21"/>
      <c r="HK131" s="21"/>
      <c r="HL131" s="21"/>
      <c r="HM131" s="21"/>
      <c r="HN131" s="21"/>
      <c r="HO131" s="21"/>
      <c r="HP131" s="21"/>
      <c r="HQ131" s="21"/>
      <c r="HR131" s="21"/>
      <c r="HS131" s="21"/>
      <c r="HT131" s="21"/>
      <c r="HU131" s="21"/>
      <c r="HV131" s="21"/>
      <c r="HW131" s="21"/>
      <c r="HX131" s="21"/>
      <c r="HY131" s="21"/>
      <c r="HZ131" s="21"/>
      <c r="IA131" s="21"/>
      <c r="IB131" s="21"/>
      <c r="IC131" s="21"/>
      <c r="ID131" s="21"/>
      <c r="IE131" s="21"/>
      <c r="IF131" s="21"/>
      <c r="IG131" s="21"/>
      <c r="IH131" s="21"/>
      <c r="II131" s="21"/>
      <c r="IJ131" s="21"/>
      <c r="IK131" s="21"/>
      <c r="IL131" s="21"/>
    </row>
    <row r="132" spans="1:246" ht="16.5" customHeight="1">
      <c r="A132" s="18" t="s">
        <v>357</v>
      </c>
      <c r="B132" s="22" t="s">
        <v>358</v>
      </c>
      <c r="C132" s="54">
        <f aca="true" t="shared" si="41" ref="C132:H132">+C133+C136</f>
        <v>0</v>
      </c>
      <c r="D132" s="54">
        <f t="shared" si="41"/>
        <v>13941000</v>
      </c>
      <c r="E132" s="54">
        <f t="shared" si="41"/>
        <v>13558000</v>
      </c>
      <c r="F132" s="54">
        <f t="shared" si="41"/>
        <v>0</v>
      </c>
      <c r="G132" s="54">
        <f t="shared" si="41"/>
        <v>10790943.11</v>
      </c>
      <c r="H132" s="54">
        <f t="shared" si="41"/>
        <v>2324233.67</v>
      </c>
      <c r="I132" s="54">
        <f>+I133+I136</f>
        <v>8466709.44</v>
      </c>
      <c r="J132" s="20"/>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21"/>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21"/>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c r="HE132" s="21"/>
      <c r="HF132" s="21"/>
      <c r="HG132" s="21"/>
      <c r="HH132" s="21"/>
      <c r="HI132" s="21"/>
      <c r="HJ132" s="21"/>
      <c r="HK132" s="21"/>
      <c r="HL132" s="21"/>
      <c r="HM132" s="21"/>
      <c r="HN132" s="21"/>
      <c r="HO132" s="21"/>
      <c r="HP132" s="21"/>
      <c r="HQ132" s="21"/>
      <c r="HR132" s="21"/>
      <c r="HS132" s="21"/>
      <c r="HT132" s="21"/>
      <c r="HU132" s="21"/>
      <c r="HV132" s="21"/>
      <c r="HW132" s="21"/>
      <c r="HX132" s="21"/>
      <c r="HY132" s="21"/>
      <c r="HZ132" s="21"/>
      <c r="IA132" s="21"/>
      <c r="IB132" s="21"/>
      <c r="IC132" s="21"/>
      <c r="ID132" s="21"/>
      <c r="IE132" s="21"/>
      <c r="IF132" s="21"/>
      <c r="IG132" s="21"/>
      <c r="IH132" s="21"/>
      <c r="II132" s="21"/>
      <c r="IJ132" s="21"/>
      <c r="IK132" s="21"/>
      <c r="IL132" s="21"/>
    </row>
    <row r="133" spans="1:10" s="21" customFormat="1" ht="16.5" customHeight="1">
      <c r="A133" s="24"/>
      <c r="B133" s="100" t="s">
        <v>425</v>
      </c>
      <c r="C133" s="56">
        <f>C134+C135</f>
        <v>0</v>
      </c>
      <c r="D133" s="56">
        <v>12900000</v>
      </c>
      <c r="E133" s="56">
        <v>12568000</v>
      </c>
      <c r="F133" s="56">
        <f>F134+F135</f>
        <v>0</v>
      </c>
      <c r="G133" s="56">
        <f>G134+G135</f>
        <v>10041210.34</v>
      </c>
      <c r="H133" s="56">
        <f>H134+H135</f>
        <v>2003487.17</v>
      </c>
      <c r="I133" s="56">
        <f>I134+I135</f>
        <v>8037723.17</v>
      </c>
      <c r="J133" s="20"/>
    </row>
    <row r="134" spans="1:10" s="21" customFormat="1" ht="16.5" customHeight="1">
      <c r="A134" s="24"/>
      <c r="B134" s="101" t="s">
        <v>426</v>
      </c>
      <c r="C134" s="56"/>
      <c r="D134" s="57">
        <v>12900000</v>
      </c>
      <c r="E134" s="57"/>
      <c r="F134" s="57"/>
      <c r="G134" s="46">
        <v>10041210.34</v>
      </c>
      <c r="H134" s="46">
        <f>G134-I134</f>
        <v>2003487.17</v>
      </c>
      <c r="I134" s="46">
        <v>8037723.17</v>
      </c>
      <c r="J134" s="20"/>
    </row>
    <row r="135" spans="1:10" s="21" customFormat="1" ht="16.5" customHeight="1">
      <c r="A135" s="24"/>
      <c r="B135" s="101" t="s">
        <v>427</v>
      </c>
      <c r="C135" s="56"/>
      <c r="D135" s="57"/>
      <c r="E135" s="57"/>
      <c r="F135" s="57"/>
      <c r="G135" s="46"/>
      <c r="H135" s="46"/>
      <c r="I135" s="46"/>
      <c r="J135" s="20"/>
    </row>
    <row r="136" spans="1:10" s="21" customFormat="1" ht="16.5" customHeight="1">
      <c r="A136" s="24"/>
      <c r="B136" s="43" t="s">
        <v>360</v>
      </c>
      <c r="C136" s="56"/>
      <c r="D136" s="57">
        <v>1041000</v>
      </c>
      <c r="E136" s="57">
        <v>990000</v>
      </c>
      <c r="F136" s="57"/>
      <c r="G136" s="25">
        <v>749732.77</v>
      </c>
      <c r="H136" s="46">
        <f>G136-I136</f>
        <v>320746.5</v>
      </c>
      <c r="I136" s="25">
        <v>428986.27</v>
      </c>
      <c r="J136" s="20"/>
    </row>
    <row r="137" spans="1:10" s="21" customFormat="1" ht="16.5" customHeight="1">
      <c r="A137" s="24"/>
      <c r="B137" s="26" t="s">
        <v>313</v>
      </c>
      <c r="C137" s="56"/>
      <c r="D137" s="57"/>
      <c r="E137" s="57"/>
      <c r="F137" s="57"/>
      <c r="G137" s="25">
        <v>-1258.42</v>
      </c>
      <c r="H137" s="46">
        <f>G137-I137</f>
        <v>0</v>
      </c>
      <c r="I137" s="25">
        <v>-1258.42</v>
      </c>
      <c r="J137" s="20"/>
    </row>
    <row r="138" spans="1:10" s="21" customFormat="1" ht="16.5" customHeight="1">
      <c r="A138" s="24" t="s">
        <v>361</v>
      </c>
      <c r="B138" s="44" t="s">
        <v>362</v>
      </c>
      <c r="C138" s="56"/>
      <c r="D138" s="57">
        <v>4975000</v>
      </c>
      <c r="E138" s="57">
        <v>4773000</v>
      </c>
      <c r="F138" s="57"/>
      <c r="G138" s="56">
        <v>3846759.06</v>
      </c>
      <c r="H138" s="46">
        <f>G138-I138</f>
        <v>760119.73</v>
      </c>
      <c r="I138" s="56">
        <v>3086639.33</v>
      </c>
      <c r="J138" s="20"/>
    </row>
    <row r="139" spans="1:10" s="21" customFormat="1" ht="16.5" customHeight="1">
      <c r="A139" s="24"/>
      <c r="B139" s="26" t="s">
        <v>313</v>
      </c>
      <c r="C139" s="56"/>
      <c r="D139" s="57"/>
      <c r="E139" s="57"/>
      <c r="F139" s="57"/>
      <c r="G139" s="25">
        <v>-1813.84</v>
      </c>
      <c r="H139" s="46">
        <f>G139-I139</f>
        <v>-37.929999999999836</v>
      </c>
      <c r="I139" s="25">
        <v>-1775.91</v>
      </c>
      <c r="J139" s="20"/>
    </row>
    <row r="140" spans="1:246" s="21" customFormat="1" ht="16.5" customHeight="1">
      <c r="A140" s="18" t="s">
        <v>363</v>
      </c>
      <c r="B140" s="45" t="s">
        <v>364</v>
      </c>
      <c r="C140" s="56">
        <f aca="true" t="shared" si="42" ref="C140:H140">+C141+C142</f>
        <v>0</v>
      </c>
      <c r="D140" s="56">
        <f t="shared" si="42"/>
        <v>299000</v>
      </c>
      <c r="E140" s="56">
        <f t="shared" si="42"/>
        <v>308000</v>
      </c>
      <c r="F140" s="56">
        <f t="shared" si="42"/>
        <v>0</v>
      </c>
      <c r="G140" s="56">
        <f t="shared" si="42"/>
        <v>256241.05</v>
      </c>
      <c r="H140" s="56">
        <f t="shared" si="42"/>
        <v>45419</v>
      </c>
      <c r="I140" s="56">
        <f>+I141+I142</f>
        <v>210822.05</v>
      </c>
      <c r="J140" s="20"/>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row>
    <row r="141" spans="1:246" s="21" customFormat="1" ht="16.5" customHeight="1">
      <c r="A141" s="24"/>
      <c r="B141" s="43" t="s">
        <v>359</v>
      </c>
      <c r="C141" s="56"/>
      <c r="D141" s="57">
        <v>299000</v>
      </c>
      <c r="E141" s="57">
        <v>308000</v>
      </c>
      <c r="F141" s="57"/>
      <c r="G141" s="46">
        <v>256241.05</v>
      </c>
      <c r="H141" s="46">
        <f>G141-I141</f>
        <v>45419</v>
      </c>
      <c r="I141" s="46">
        <v>210822.05</v>
      </c>
      <c r="J141" s="20"/>
      <c r="K141" s="5"/>
      <c r="L141" s="46"/>
      <c r="M141" s="46"/>
      <c r="N141" s="46"/>
      <c r="O141" s="46"/>
      <c r="P141" s="46"/>
      <c r="Q141" s="46"/>
      <c r="R141" s="46"/>
      <c r="S141" s="46"/>
      <c r="T141" s="46"/>
      <c r="U141" s="46"/>
      <c r="V141" s="46"/>
      <c r="W141" s="46"/>
      <c r="X141" s="46"/>
      <c r="Y141" s="46"/>
      <c r="Z141" s="46"/>
      <c r="AA141" s="46"/>
      <c r="AB141" s="46"/>
      <c r="AC141" s="46"/>
      <c r="AD141" s="46"/>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row>
    <row r="142" spans="1:246" s="21" customFormat="1" ht="16.5" customHeight="1">
      <c r="A142" s="24"/>
      <c r="B142" s="43" t="s">
        <v>365</v>
      </c>
      <c r="C142" s="56"/>
      <c r="D142" s="57"/>
      <c r="E142" s="57"/>
      <c r="F142" s="57"/>
      <c r="G142" s="46"/>
      <c r="H142" s="46"/>
      <c r="I142" s="46"/>
      <c r="J142" s="20"/>
      <c r="K142" s="46"/>
      <c r="L142" s="6"/>
      <c r="M142" s="6"/>
      <c r="N142" s="6"/>
      <c r="O142" s="6"/>
      <c r="P142" s="6"/>
      <c r="Q142" s="6"/>
      <c r="R142" s="6"/>
      <c r="S142" s="6"/>
      <c r="T142" s="6"/>
      <c r="U142" s="6"/>
      <c r="V142" s="6"/>
      <c r="W142" s="6"/>
      <c r="X142" s="6"/>
      <c r="Y142" s="6"/>
      <c r="Z142" s="6"/>
      <c r="AA142" s="6"/>
      <c r="AB142" s="6"/>
      <c r="AC142" s="6"/>
      <c r="AD142" s="6"/>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row>
    <row r="143" spans="1:11" ht="16.5" customHeight="1">
      <c r="A143" s="24"/>
      <c r="B143" s="26" t="s">
        <v>313</v>
      </c>
      <c r="C143" s="56"/>
      <c r="D143" s="57"/>
      <c r="E143" s="57"/>
      <c r="F143" s="57"/>
      <c r="G143" s="46">
        <v>-4895</v>
      </c>
      <c r="H143" s="46">
        <f>G143-I143</f>
        <v>0</v>
      </c>
      <c r="I143" s="46">
        <v>-4895</v>
      </c>
      <c r="J143" s="20"/>
      <c r="K143" s="6"/>
    </row>
    <row r="144" spans="1:10" ht="16.5" customHeight="1">
      <c r="A144" s="18" t="s">
        <v>366</v>
      </c>
      <c r="B144" s="45" t="s">
        <v>367</v>
      </c>
      <c r="C144" s="54">
        <f aca="true" t="shared" si="43" ref="C144:H144">+C145+C146+C147+C148</f>
        <v>0</v>
      </c>
      <c r="D144" s="54">
        <f t="shared" si="43"/>
        <v>4062000</v>
      </c>
      <c r="E144" s="54">
        <f t="shared" si="43"/>
        <v>3959000</v>
      </c>
      <c r="F144" s="54">
        <f t="shared" si="43"/>
        <v>0</v>
      </c>
      <c r="G144" s="54">
        <f t="shared" si="43"/>
        <v>3281830</v>
      </c>
      <c r="H144" s="54">
        <f t="shared" si="43"/>
        <v>676830</v>
      </c>
      <c r="I144" s="54">
        <f>+I145+I146+I147+I148</f>
        <v>2605000</v>
      </c>
      <c r="J144" s="20"/>
    </row>
    <row r="145" spans="1:246" ht="15">
      <c r="A145" s="24"/>
      <c r="B145" s="25" t="s">
        <v>368</v>
      </c>
      <c r="C145" s="56"/>
      <c r="D145" s="57">
        <v>4062000</v>
      </c>
      <c r="E145" s="57">
        <v>3959000</v>
      </c>
      <c r="F145" s="57"/>
      <c r="G145" s="46">
        <v>3281830</v>
      </c>
      <c r="H145" s="46">
        <f>G145-I145</f>
        <v>676830</v>
      </c>
      <c r="I145" s="46">
        <v>2605000</v>
      </c>
      <c r="J145" s="20"/>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c r="FP145" s="21"/>
      <c r="FQ145" s="21"/>
      <c r="FR145" s="21"/>
      <c r="FS145" s="21"/>
      <c r="FT145" s="21"/>
      <c r="FU145" s="21"/>
      <c r="FV145" s="21"/>
      <c r="FW145" s="21"/>
      <c r="FX145" s="21"/>
      <c r="FY145" s="21"/>
      <c r="FZ145" s="21"/>
      <c r="GA145" s="21"/>
      <c r="GB145" s="21"/>
      <c r="GC145" s="21"/>
      <c r="GD145" s="21"/>
      <c r="GE145" s="21"/>
      <c r="GF145" s="21"/>
      <c r="GG145" s="21"/>
      <c r="GH145" s="21"/>
      <c r="GI145" s="21"/>
      <c r="GJ145" s="21"/>
      <c r="GK145" s="21"/>
      <c r="GL145" s="21"/>
      <c r="GM145" s="21"/>
      <c r="GN145" s="21"/>
      <c r="GO145" s="21"/>
      <c r="GP145" s="21"/>
      <c r="GQ145" s="21"/>
      <c r="GR145" s="21"/>
      <c r="GS145" s="21"/>
      <c r="GT145" s="21"/>
      <c r="GU145" s="21"/>
      <c r="GV145" s="21"/>
      <c r="GW145" s="21"/>
      <c r="GX145" s="21"/>
      <c r="GY145" s="21"/>
      <c r="GZ145" s="21"/>
      <c r="HA145" s="21"/>
      <c r="HB145" s="21"/>
      <c r="HC145" s="21"/>
      <c r="HD145" s="21"/>
      <c r="HE145" s="21"/>
      <c r="HF145" s="21"/>
      <c r="HG145" s="21"/>
      <c r="HH145" s="21"/>
      <c r="HI145" s="21"/>
      <c r="HJ145" s="21"/>
      <c r="HK145" s="21"/>
      <c r="HL145" s="21"/>
      <c r="HM145" s="21"/>
      <c r="HN145" s="21"/>
      <c r="HO145" s="21"/>
      <c r="HP145" s="21"/>
      <c r="HQ145" s="21"/>
      <c r="HR145" s="21"/>
      <c r="HS145" s="21"/>
      <c r="HT145" s="21"/>
      <c r="HU145" s="21"/>
      <c r="HV145" s="21"/>
      <c r="HW145" s="21"/>
      <c r="HX145" s="21"/>
      <c r="HY145" s="21"/>
      <c r="HZ145" s="21"/>
      <c r="IA145" s="21"/>
      <c r="IB145" s="21"/>
      <c r="IC145" s="21"/>
      <c r="ID145" s="21"/>
      <c r="IE145" s="21"/>
      <c r="IF145" s="21"/>
      <c r="IG145" s="21"/>
      <c r="IH145" s="21"/>
      <c r="II145" s="21"/>
      <c r="IJ145" s="21"/>
      <c r="IK145" s="21"/>
      <c r="IL145" s="21"/>
    </row>
    <row r="146" spans="1:11" ht="30">
      <c r="A146" s="24"/>
      <c r="B146" s="25" t="s">
        <v>369</v>
      </c>
      <c r="C146" s="56"/>
      <c r="D146" s="57"/>
      <c r="E146" s="57"/>
      <c r="F146" s="57"/>
      <c r="G146" s="46"/>
      <c r="H146" s="46"/>
      <c r="I146" s="46"/>
      <c r="J146" s="20"/>
      <c r="K146" s="21"/>
    </row>
    <row r="147" spans="1:10" ht="30">
      <c r="A147" s="24"/>
      <c r="B147" s="25" t="s">
        <v>370</v>
      </c>
      <c r="C147" s="56"/>
      <c r="D147" s="57"/>
      <c r="E147" s="57"/>
      <c r="F147" s="57"/>
      <c r="G147" s="46"/>
      <c r="H147" s="46"/>
      <c r="I147" s="46"/>
      <c r="J147" s="20"/>
    </row>
    <row r="148" spans="1:246" s="21" customFormat="1" ht="30">
      <c r="A148" s="24"/>
      <c r="B148" s="25" t="s">
        <v>371</v>
      </c>
      <c r="C148" s="56"/>
      <c r="D148" s="57"/>
      <c r="E148" s="57"/>
      <c r="F148" s="57"/>
      <c r="G148" s="46"/>
      <c r="H148" s="46"/>
      <c r="I148" s="46"/>
      <c r="J148" s="20"/>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row>
    <row r="149" spans="1:10" ht="15">
      <c r="A149" s="24"/>
      <c r="B149" s="26" t="s">
        <v>313</v>
      </c>
      <c r="C149" s="56"/>
      <c r="D149" s="57"/>
      <c r="E149" s="57"/>
      <c r="F149" s="57"/>
      <c r="G149" s="46">
        <v>-817.59</v>
      </c>
      <c r="H149" s="46">
        <f>G149-I149</f>
        <v>0</v>
      </c>
      <c r="I149" s="46">
        <v>-817.59</v>
      </c>
      <c r="J149" s="20"/>
    </row>
    <row r="150" spans="1:10" ht="16.5" customHeight="1">
      <c r="A150" s="18" t="s">
        <v>372</v>
      </c>
      <c r="B150" s="45" t="s">
        <v>373</v>
      </c>
      <c r="C150" s="56">
        <f aca="true" t="shared" si="44" ref="C150:H150">+C151+C152</f>
        <v>0</v>
      </c>
      <c r="D150" s="56">
        <f t="shared" si="44"/>
        <v>576000</v>
      </c>
      <c r="E150" s="56">
        <f t="shared" si="44"/>
        <v>520000</v>
      </c>
      <c r="F150" s="56">
        <f t="shared" si="44"/>
        <v>0</v>
      </c>
      <c r="G150" s="56">
        <f t="shared" si="44"/>
        <v>450450</v>
      </c>
      <c r="H150" s="56">
        <f t="shared" si="44"/>
        <v>70149</v>
      </c>
      <c r="I150" s="56">
        <f>+I151+I152</f>
        <v>380301</v>
      </c>
      <c r="J150" s="20"/>
    </row>
    <row r="151" spans="1:10" ht="16.5" customHeight="1">
      <c r="A151" s="18"/>
      <c r="B151" s="43" t="s">
        <v>359</v>
      </c>
      <c r="C151" s="56"/>
      <c r="D151" s="57">
        <v>576000</v>
      </c>
      <c r="E151" s="57">
        <v>520000</v>
      </c>
      <c r="F151" s="57"/>
      <c r="G151" s="46">
        <v>450450</v>
      </c>
      <c r="H151" s="46">
        <f>G151-I151</f>
        <v>70149</v>
      </c>
      <c r="I151" s="46">
        <v>380301</v>
      </c>
      <c r="J151" s="20"/>
    </row>
    <row r="152" spans="1:10" ht="16.5" customHeight="1">
      <c r="A152" s="24"/>
      <c r="B152" s="43" t="s">
        <v>365</v>
      </c>
      <c r="C152" s="56"/>
      <c r="D152" s="57"/>
      <c r="E152" s="57"/>
      <c r="F152" s="57"/>
      <c r="G152" s="46"/>
      <c r="H152" s="46"/>
      <c r="I152" s="46"/>
      <c r="J152" s="20"/>
    </row>
    <row r="153" spans="1:10" ht="16.5" customHeight="1">
      <c r="A153" s="24"/>
      <c r="B153" s="26" t="s">
        <v>313</v>
      </c>
      <c r="C153" s="56"/>
      <c r="D153" s="57"/>
      <c r="E153" s="57"/>
      <c r="F153" s="57"/>
      <c r="G153" s="46"/>
      <c r="H153" s="46"/>
      <c r="I153" s="46"/>
      <c r="J153" s="20"/>
    </row>
    <row r="154" spans="1:10" ht="16.5" customHeight="1">
      <c r="A154" s="18" t="s">
        <v>374</v>
      </c>
      <c r="B154" s="26" t="s">
        <v>375</v>
      </c>
      <c r="C154" s="56"/>
      <c r="D154" s="57">
        <v>96000</v>
      </c>
      <c r="E154" s="57">
        <v>96000</v>
      </c>
      <c r="F154" s="57"/>
      <c r="G154" s="63">
        <v>80000</v>
      </c>
      <c r="H154" s="46">
        <f>G154-I154</f>
        <v>16000</v>
      </c>
      <c r="I154" s="63">
        <v>64000</v>
      </c>
      <c r="J154" s="20"/>
    </row>
    <row r="155" spans="1:10" ht="16.5" customHeight="1">
      <c r="A155" s="18"/>
      <c r="B155" s="26" t="s">
        <v>313</v>
      </c>
      <c r="C155" s="56"/>
      <c r="D155" s="57"/>
      <c r="E155" s="57"/>
      <c r="F155" s="57"/>
      <c r="G155" s="63"/>
      <c r="H155" s="63"/>
      <c r="I155" s="63"/>
      <c r="J155" s="20"/>
    </row>
    <row r="156" spans="1:10" ht="16.5" customHeight="1">
      <c r="A156" s="18" t="s">
        <v>376</v>
      </c>
      <c r="B156" s="22" t="s">
        <v>377</v>
      </c>
      <c r="C156" s="55">
        <f aca="true" t="shared" si="45" ref="C156:H156">+C157+C163</f>
        <v>0</v>
      </c>
      <c r="D156" s="55">
        <f t="shared" si="45"/>
        <v>45438000</v>
      </c>
      <c r="E156" s="55">
        <f t="shared" si="45"/>
        <v>45453000</v>
      </c>
      <c r="F156" s="55">
        <f t="shared" si="45"/>
        <v>0</v>
      </c>
      <c r="G156" s="55">
        <f t="shared" si="45"/>
        <v>37878042.34</v>
      </c>
      <c r="H156" s="55">
        <f t="shared" si="45"/>
        <v>7578735.390000004</v>
      </c>
      <c r="I156" s="55">
        <f>+I157+I163</f>
        <v>30299306.95</v>
      </c>
      <c r="J156" s="20"/>
    </row>
    <row r="157" spans="1:10" ht="16.5" customHeight="1">
      <c r="A157" s="24" t="s">
        <v>378</v>
      </c>
      <c r="B157" s="22" t="s">
        <v>379</v>
      </c>
      <c r="C157" s="56">
        <f aca="true" t="shared" si="46" ref="C157:H157">C158+C160+C159+C161</f>
        <v>0</v>
      </c>
      <c r="D157" s="56">
        <f t="shared" si="46"/>
        <v>45438000</v>
      </c>
      <c r="E157" s="56">
        <f t="shared" si="46"/>
        <v>45453000</v>
      </c>
      <c r="F157" s="56">
        <f t="shared" si="46"/>
        <v>0</v>
      </c>
      <c r="G157" s="56">
        <f t="shared" si="46"/>
        <v>37878042.34</v>
      </c>
      <c r="H157" s="56">
        <f t="shared" si="46"/>
        <v>7578735.390000004</v>
      </c>
      <c r="I157" s="56">
        <f>I158+I160+I159+I161</f>
        <v>30299306.95</v>
      </c>
      <c r="J157" s="20"/>
    </row>
    <row r="158" spans="1:10" ht="15">
      <c r="A158" s="24"/>
      <c r="B158" s="25" t="s">
        <v>319</v>
      </c>
      <c r="C158" s="56"/>
      <c r="D158" s="57">
        <v>45438000</v>
      </c>
      <c r="E158" s="57">
        <v>45453000</v>
      </c>
      <c r="F158" s="57"/>
      <c r="G158" s="46">
        <v>37878042.34</v>
      </c>
      <c r="H158" s="46">
        <f>G158-I158</f>
        <v>7578735.390000004</v>
      </c>
      <c r="I158" s="46">
        <v>30299306.95</v>
      </c>
      <c r="J158" s="20"/>
    </row>
    <row r="159" spans="1:10" ht="45">
      <c r="A159" s="24"/>
      <c r="B159" s="25" t="s">
        <v>380</v>
      </c>
      <c r="C159" s="56"/>
      <c r="D159" s="57"/>
      <c r="E159" s="57"/>
      <c r="F159" s="57"/>
      <c r="G159" s="46"/>
      <c r="H159" s="46"/>
      <c r="I159" s="46"/>
      <c r="J159" s="20"/>
    </row>
    <row r="160" spans="1:10" ht="30">
      <c r="A160" s="24"/>
      <c r="B160" s="25" t="s">
        <v>381</v>
      </c>
      <c r="C160" s="56"/>
      <c r="D160" s="57"/>
      <c r="E160" s="57"/>
      <c r="F160" s="57"/>
      <c r="G160" s="63"/>
      <c r="H160" s="63"/>
      <c r="I160" s="63"/>
      <c r="J160" s="20"/>
    </row>
    <row r="161" spans="1:10" ht="15">
      <c r="A161" s="24"/>
      <c r="B161" s="48" t="s">
        <v>382</v>
      </c>
      <c r="C161" s="56"/>
      <c r="D161" s="57"/>
      <c r="E161" s="57"/>
      <c r="F161" s="57"/>
      <c r="G161" s="46"/>
      <c r="H161" s="46"/>
      <c r="I161" s="46"/>
      <c r="J161" s="20"/>
    </row>
    <row r="162" spans="1:10" ht="15">
      <c r="A162" s="24"/>
      <c r="B162" s="26" t="s">
        <v>313</v>
      </c>
      <c r="C162" s="56"/>
      <c r="D162" s="57"/>
      <c r="E162" s="57"/>
      <c r="F162" s="57"/>
      <c r="G162" s="46">
        <v>-83929.84</v>
      </c>
      <c r="H162" s="46">
        <f>G162-I162</f>
        <v>-5887.949999999997</v>
      </c>
      <c r="I162" s="46">
        <v>-78041.89</v>
      </c>
      <c r="J162" s="20"/>
    </row>
    <row r="163" spans="1:10" ht="16.5" customHeight="1">
      <c r="A163" s="24" t="s">
        <v>383</v>
      </c>
      <c r="B163" s="22" t="s">
        <v>384</v>
      </c>
      <c r="C163" s="56">
        <f aca="true" t="shared" si="47" ref="C163:H163">C164+C165</f>
        <v>0</v>
      </c>
      <c r="D163" s="56">
        <f t="shared" si="47"/>
        <v>0</v>
      </c>
      <c r="E163" s="56">
        <f t="shared" si="47"/>
        <v>0</v>
      </c>
      <c r="F163" s="56">
        <f t="shared" si="47"/>
        <v>0</v>
      </c>
      <c r="G163" s="56">
        <f t="shared" si="47"/>
        <v>0</v>
      </c>
      <c r="H163" s="56">
        <f t="shared" si="47"/>
        <v>0</v>
      </c>
      <c r="I163" s="56">
        <f>I164+I165</f>
        <v>0</v>
      </c>
      <c r="J163" s="20"/>
    </row>
    <row r="164" spans="1:10" ht="16.5" customHeight="1">
      <c r="A164" s="24"/>
      <c r="B164" s="25" t="s">
        <v>319</v>
      </c>
      <c r="C164" s="56"/>
      <c r="D164" s="57"/>
      <c r="E164" s="57"/>
      <c r="F164" s="57"/>
      <c r="G164" s="46"/>
      <c r="H164" s="46"/>
      <c r="I164" s="46"/>
      <c r="J164" s="20"/>
    </row>
    <row r="165" spans="1:10" ht="16.5" customHeight="1">
      <c r="A165" s="24"/>
      <c r="B165" s="49" t="s">
        <v>385</v>
      </c>
      <c r="C165" s="56"/>
      <c r="D165" s="57"/>
      <c r="E165" s="57"/>
      <c r="F165" s="57"/>
      <c r="G165" s="46"/>
      <c r="H165" s="46"/>
      <c r="I165" s="46"/>
      <c r="J165" s="20"/>
    </row>
    <row r="166" spans="1:10" ht="16.5" customHeight="1">
      <c r="A166" s="24"/>
      <c r="B166" s="26" t="s">
        <v>313</v>
      </c>
      <c r="C166" s="56"/>
      <c r="D166" s="57"/>
      <c r="E166" s="57"/>
      <c r="F166" s="57"/>
      <c r="G166" s="46"/>
      <c r="H166" s="46"/>
      <c r="I166" s="46"/>
      <c r="J166" s="20"/>
    </row>
    <row r="167" spans="1:10" ht="16.5" customHeight="1">
      <c r="A167" s="18" t="s">
        <v>386</v>
      </c>
      <c r="B167" s="26" t="s">
        <v>387</v>
      </c>
      <c r="C167" s="56"/>
      <c r="D167" s="57">
        <v>126000</v>
      </c>
      <c r="E167" s="57">
        <v>120000</v>
      </c>
      <c r="F167" s="57"/>
      <c r="G167" s="46">
        <v>76412.5</v>
      </c>
      <c r="H167" s="46">
        <f>G167-I167</f>
        <v>16725</v>
      </c>
      <c r="I167" s="46">
        <v>59687.5</v>
      </c>
      <c r="J167" s="20"/>
    </row>
    <row r="168" spans="1:10" ht="16.5" customHeight="1">
      <c r="A168" s="18"/>
      <c r="B168" s="26" t="s">
        <v>313</v>
      </c>
      <c r="C168" s="56"/>
      <c r="D168" s="57"/>
      <c r="E168" s="57"/>
      <c r="F168" s="57"/>
      <c r="G168" s="46"/>
      <c r="H168" s="46"/>
      <c r="I168" s="46"/>
      <c r="J168" s="20"/>
    </row>
    <row r="169" spans="1:10" ht="16.5" customHeight="1">
      <c r="A169" s="18" t="s">
        <v>388</v>
      </c>
      <c r="B169" s="26" t="s">
        <v>389</v>
      </c>
      <c r="C169" s="56"/>
      <c r="D169" s="57">
        <v>1648660</v>
      </c>
      <c r="E169" s="57">
        <v>1648660</v>
      </c>
      <c r="F169" s="57"/>
      <c r="G169" s="46">
        <v>1614156.25</v>
      </c>
      <c r="H169" s="46">
        <f>G169-I169</f>
        <v>459405.0900000001</v>
      </c>
      <c r="I169" s="46">
        <v>1154751.16</v>
      </c>
      <c r="J169" s="20"/>
    </row>
    <row r="170" spans="1:10" ht="16.5" customHeight="1">
      <c r="A170" s="18"/>
      <c r="B170" s="26" t="s">
        <v>313</v>
      </c>
      <c r="C170" s="56"/>
      <c r="D170" s="57"/>
      <c r="E170" s="57"/>
      <c r="F170" s="57"/>
      <c r="G170" s="46"/>
      <c r="H170" s="46"/>
      <c r="I170" s="46"/>
      <c r="J170" s="20"/>
    </row>
    <row r="171" spans="1:10" ht="15">
      <c r="A171" s="18"/>
      <c r="B171" s="22" t="s">
        <v>390</v>
      </c>
      <c r="C171" s="56">
        <f aca="true" t="shared" si="48" ref="C171:I171">C88+C97+C110+C126+C128+C130+C137+C139+C143+C149+C153+C155+C162+C166+C168+C170</f>
        <v>0</v>
      </c>
      <c r="D171" s="56">
        <f t="shared" si="48"/>
        <v>0</v>
      </c>
      <c r="E171" s="56">
        <f t="shared" si="48"/>
        <v>0</v>
      </c>
      <c r="F171" s="56">
        <f t="shared" si="48"/>
        <v>0</v>
      </c>
      <c r="G171" s="56">
        <f t="shared" si="48"/>
        <v>-114298.23999999999</v>
      </c>
      <c r="H171" s="56">
        <f t="shared" si="48"/>
        <v>-11155.259999999997</v>
      </c>
      <c r="I171" s="56">
        <f t="shared" si="48"/>
        <v>-103142.98</v>
      </c>
      <c r="J171" s="20"/>
    </row>
    <row r="172" spans="1:10" ht="16.5" customHeight="1">
      <c r="A172" s="18"/>
      <c r="B172" s="22" t="s">
        <v>194</v>
      </c>
      <c r="C172" s="56">
        <f>C173</f>
        <v>0</v>
      </c>
      <c r="D172" s="56">
        <f aca="true" t="shared" si="49" ref="D172:I173">D173</f>
        <v>87884340</v>
      </c>
      <c r="E172" s="56">
        <f t="shared" si="49"/>
        <v>87884340</v>
      </c>
      <c r="F172" s="56">
        <f t="shared" si="49"/>
        <v>0</v>
      </c>
      <c r="G172" s="56">
        <f t="shared" si="49"/>
        <v>43615510</v>
      </c>
      <c r="H172" s="56">
        <f t="shared" si="49"/>
        <v>8629060</v>
      </c>
      <c r="I172" s="56">
        <f t="shared" si="49"/>
        <v>34986450</v>
      </c>
      <c r="J172" s="20"/>
    </row>
    <row r="173" spans="1:10" ht="15">
      <c r="A173" s="18"/>
      <c r="B173" s="22" t="s">
        <v>391</v>
      </c>
      <c r="C173" s="56">
        <f>C174</f>
        <v>0</v>
      </c>
      <c r="D173" s="56">
        <f t="shared" si="49"/>
        <v>87884340</v>
      </c>
      <c r="E173" s="56">
        <f t="shared" si="49"/>
        <v>87884340</v>
      </c>
      <c r="F173" s="56">
        <f t="shared" si="49"/>
        <v>0</v>
      </c>
      <c r="G173" s="56">
        <f t="shared" si="49"/>
        <v>43615510</v>
      </c>
      <c r="H173" s="56">
        <f t="shared" si="49"/>
        <v>8629060</v>
      </c>
      <c r="I173" s="56">
        <f t="shared" si="49"/>
        <v>34986450</v>
      </c>
      <c r="J173" s="20"/>
    </row>
    <row r="174" spans="1:10" ht="30">
      <c r="A174" s="18"/>
      <c r="B174" s="22" t="s">
        <v>392</v>
      </c>
      <c r="C174" s="56"/>
      <c r="D174" s="57">
        <v>87884340</v>
      </c>
      <c r="E174" s="57">
        <v>87884340</v>
      </c>
      <c r="F174" s="57"/>
      <c r="G174" s="56">
        <v>43615510</v>
      </c>
      <c r="H174" s="103">
        <f>G174-I174</f>
        <v>8629060</v>
      </c>
      <c r="I174" s="56">
        <v>34986450</v>
      </c>
      <c r="J174" s="20"/>
    </row>
    <row r="175" spans="1:10" ht="15">
      <c r="A175" s="18">
        <v>68.05</v>
      </c>
      <c r="B175" s="50" t="s">
        <v>393</v>
      </c>
      <c r="C175" s="60">
        <f>+C176</f>
        <v>0</v>
      </c>
      <c r="D175" s="60">
        <f aca="true" t="shared" si="50" ref="D175:I177">+D176</f>
        <v>5158000</v>
      </c>
      <c r="E175" s="60">
        <f t="shared" si="50"/>
        <v>5158000</v>
      </c>
      <c r="F175" s="60">
        <f t="shared" si="50"/>
        <v>0</v>
      </c>
      <c r="G175" s="60">
        <f t="shared" si="50"/>
        <v>2847162</v>
      </c>
      <c r="H175" s="60">
        <f t="shared" si="50"/>
        <v>561150</v>
      </c>
      <c r="I175" s="60">
        <f t="shared" si="50"/>
        <v>2286012</v>
      </c>
      <c r="J175" s="20"/>
    </row>
    <row r="176" spans="1:10" ht="16.5" customHeight="1">
      <c r="A176" s="18" t="s">
        <v>394</v>
      </c>
      <c r="B176" s="50" t="s">
        <v>187</v>
      </c>
      <c r="C176" s="60">
        <f>+C177</f>
        <v>0</v>
      </c>
      <c r="D176" s="60">
        <f t="shared" si="50"/>
        <v>5158000</v>
      </c>
      <c r="E176" s="60">
        <f t="shared" si="50"/>
        <v>5158000</v>
      </c>
      <c r="F176" s="60">
        <f t="shared" si="50"/>
        <v>0</v>
      </c>
      <c r="G176" s="60">
        <f t="shared" si="50"/>
        <v>2847162</v>
      </c>
      <c r="H176" s="60">
        <f t="shared" si="50"/>
        <v>561150</v>
      </c>
      <c r="I176" s="60">
        <f t="shared" si="50"/>
        <v>2286012</v>
      </c>
      <c r="J176" s="20"/>
    </row>
    <row r="177" spans="1:10" ht="16.5" customHeight="1">
      <c r="A177" s="18" t="s">
        <v>395</v>
      </c>
      <c r="B177" s="22" t="s">
        <v>396</v>
      </c>
      <c r="C177" s="60">
        <f>+C178</f>
        <v>0</v>
      </c>
      <c r="D177" s="60">
        <f t="shared" si="50"/>
        <v>5158000</v>
      </c>
      <c r="E177" s="60">
        <f t="shared" si="50"/>
        <v>5158000</v>
      </c>
      <c r="F177" s="60">
        <f t="shared" si="50"/>
        <v>0</v>
      </c>
      <c r="G177" s="60">
        <f t="shared" si="50"/>
        <v>2847162</v>
      </c>
      <c r="H177" s="60">
        <f t="shared" si="50"/>
        <v>561150</v>
      </c>
      <c r="I177" s="60">
        <f t="shared" si="50"/>
        <v>2286012</v>
      </c>
      <c r="J177" s="20"/>
    </row>
    <row r="178" spans="1:10" ht="16.5" customHeight="1">
      <c r="A178" s="24" t="s">
        <v>397</v>
      </c>
      <c r="B178" s="50" t="s">
        <v>398</v>
      </c>
      <c r="C178" s="55">
        <f aca="true" t="shared" si="51" ref="C178:I178">C179</f>
        <v>0</v>
      </c>
      <c r="D178" s="55">
        <f t="shared" si="51"/>
        <v>5158000</v>
      </c>
      <c r="E178" s="55">
        <f t="shared" si="51"/>
        <v>5158000</v>
      </c>
      <c r="F178" s="55">
        <f t="shared" si="51"/>
        <v>0</v>
      </c>
      <c r="G178" s="55">
        <f t="shared" si="51"/>
        <v>2847162</v>
      </c>
      <c r="H178" s="55">
        <f t="shared" si="51"/>
        <v>561150</v>
      </c>
      <c r="I178" s="55">
        <f t="shared" si="51"/>
        <v>2286012</v>
      </c>
      <c r="J178" s="20"/>
    </row>
    <row r="179" spans="1:10" ht="16.5" customHeight="1">
      <c r="A179" s="24" t="s">
        <v>399</v>
      </c>
      <c r="B179" s="50" t="s">
        <v>400</v>
      </c>
      <c r="C179" s="55">
        <f aca="true" t="shared" si="52" ref="C179:H179">C181+C182+C183</f>
        <v>0</v>
      </c>
      <c r="D179" s="55">
        <f t="shared" si="52"/>
        <v>5158000</v>
      </c>
      <c r="E179" s="55">
        <f t="shared" si="52"/>
        <v>5158000</v>
      </c>
      <c r="F179" s="55">
        <f t="shared" si="52"/>
        <v>0</v>
      </c>
      <c r="G179" s="55">
        <f t="shared" si="52"/>
        <v>2847162</v>
      </c>
      <c r="H179" s="55">
        <f t="shared" si="52"/>
        <v>561150</v>
      </c>
      <c r="I179" s="55">
        <f>I181+I182+I183</f>
        <v>2286012</v>
      </c>
      <c r="J179" s="20"/>
    </row>
    <row r="180" spans="1:10" ht="16.5" customHeight="1">
      <c r="A180" s="18" t="s">
        <v>401</v>
      </c>
      <c r="B180" s="50" t="s">
        <v>402</v>
      </c>
      <c r="C180" s="55">
        <f aca="true" t="shared" si="53" ref="C180:I180">C181</f>
        <v>0</v>
      </c>
      <c r="D180" s="55">
        <f t="shared" si="53"/>
        <v>3697000</v>
      </c>
      <c r="E180" s="55">
        <f t="shared" si="53"/>
        <v>3697000</v>
      </c>
      <c r="F180" s="55">
        <f t="shared" si="53"/>
        <v>0</v>
      </c>
      <c r="G180" s="55">
        <f t="shared" si="53"/>
        <v>2016187</v>
      </c>
      <c r="H180" s="55">
        <f t="shared" si="53"/>
        <v>418084</v>
      </c>
      <c r="I180" s="55">
        <f t="shared" si="53"/>
        <v>1598103</v>
      </c>
      <c r="J180" s="20"/>
    </row>
    <row r="181" spans="1:10" ht="16.5" customHeight="1">
      <c r="A181" s="24" t="s">
        <v>403</v>
      </c>
      <c r="B181" s="51" t="s">
        <v>404</v>
      </c>
      <c r="C181" s="56"/>
      <c r="D181" s="57">
        <v>3697000</v>
      </c>
      <c r="E181" s="57">
        <v>3697000</v>
      </c>
      <c r="F181" s="57"/>
      <c r="G181" s="46">
        <v>2016187</v>
      </c>
      <c r="H181" s="46">
        <f>G181-I181</f>
        <v>418084</v>
      </c>
      <c r="I181" s="46">
        <v>1598103</v>
      </c>
      <c r="J181" s="20"/>
    </row>
    <row r="182" spans="1:10" ht="16.5" customHeight="1">
      <c r="A182" s="24" t="s">
        <v>405</v>
      </c>
      <c r="B182" s="51" t="s">
        <v>406</v>
      </c>
      <c r="C182" s="56"/>
      <c r="D182" s="57">
        <v>1461000</v>
      </c>
      <c r="E182" s="57">
        <v>1461000</v>
      </c>
      <c r="F182" s="57"/>
      <c r="G182" s="46">
        <v>830975</v>
      </c>
      <c r="H182" s="46">
        <f>G182-I182</f>
        <v>143066</v>
      </c>
      <c r="I182" s="46">
        <v>687909</v>
      </c>
      <c r="J182" s="20"/>
    </row>
    <row r="183" spans="1:10" ht="16.5" customHeight="1">
      <c r="A183" s="24"/>
      <c r="B183" s="30" t="s">
        <v>407</v>
      </c>
      <c r="C183" s="56"/>
      <c r="D183" s="57"/>
      <c r="E183" s="57"/>
      <c r="F183" s="57"/>
      <c r="G183" s="46"/>
      <c r="H183" s="46"/>
      <c r="I183" s="46"/>
      <c r="J183" s="20"/>
    </row>
    <row r="184" spans="1:9" ht="30">
      <c r="A184" s="24" t="s">
        <v>197</v>
      </c>
      <c r="B184" s="52" t="s">
        <v>198</v>
      </c>
      <c r="C184" s="65">
        <f aca="true" t="shared" si="54" ref="C184:I184">C185</f>
        <v>0</v>
      </c>
      <c r="D184" s="65">
        <f t="shared" si="54"/>
        <v>0</v>
      </c>
      <c r="E184" s="65">
        <f t="shared" si="54"/>
        <v>0</v>
      </c>
      <c r="F184" s="65">
        <f t="shared" si="54"/>
        <v>0</v>
      </c>
      <c r="G184" s="65">
        <f t="shared" si="54"/>
        <v>0</v>
      </c>
      <c r="H184" s="65">
        <f t="shared" si="54"/>
        <v>0</v>
      </c>
      <c r="I184" s="65">
        <f t="shared" si="54"/>
        <v>0</v>
      </c>
    </row>
    <row r="185" spans="1:9" ht="15">
      <c r="A185" s="24" t="s">
        <v>408</v>
      </c>
      <c r="B185" s="52" t="s">
        <v>409</v>
      </c>
      <c r="C185" s="65">
        <f aca="true" t="shared" si="55" ref="C185:H185">C186+C187+C188</f>
        <v>0</v>
      </c>
      <c r="D185" s="65">
        <f t="shared" si="55"/>
        <v>0</v>
      </c>
      <c r="E185" s="65">
        <f t="shared" si="55"/>
        <v>0</v>
      </c>
      <c r="F185" s="65">
        <f t="shared" si="55"/>
        <v>0</v>
      </c>
      <c r="G185" s="65">
        <f t="shared" si="55"/>
        <v>0</v>
      </c>
      <c r="H185" s="65">
        <f t="shared" si="55"/>
        <v>0</v>
      </c>
      <c r="I185" s="65">
        <f>I186+I187+I188</f>
        <v>0</v>
      </c>
    </row>
    <row r="186" spans="1:9" ht="15">
      <c r="A186" s="24" t="s">
        <v>410</v>
      </c>
      <c r="B186" s="53" t="s">
        <v>411</v>
      </c>
      <c r="C186" s="46"/>
      <c r="D186" s="57"/>
      <c r="E186" s="57"/>
      <c r="F186" s="57"/>
      <c r="G186" s="46"/>
      <c r="H186" s="46"/>
      <c r="I186" s="46"/>
    </row>
    <row r="187" spans="1:9" ht="15">
      <c r="A187" s="24" t="s">
        <v>412</v>
      </c>
      <c r="B187" s="53" t="s">
        <v>413</v>
      </c>
      <c r="C187" s="46"/>
      <c r="D187" s="57"/>
      <c r="E187" s="57"/>
      <c r="F187" s="57"/>
      <c r="G187" s="46"/>
      <c r="H187" s="46"/>
      <c r="I187" s="46"/>
    </row>
    <row r="188" spans="1:9" ht="15">
      <c r="A188" s="24" t="s">
        <v>414</v>
      </c>
      <c r="B188" s="53" t="s">
        <v>415</v>
      </c>
      <c r="C188" s="46"/>
      <c r="D188" s="57"/>
      <c r="E188" s="57"/>
      <c r="F188" s="57"/>
      <c r="G188" s="46"/>
      <c r="H188" s="46"/>
      <c r="I188" s="46"/>
    </row>
    <row r="189" spans="1:9" ht="15">
      <c r="A189" s="24" t="s">
        <v>416</v>
      </c>
      <c r="B189" s="52" t="s">
        <v>417</v>
      </c>
      <c r="C189" s="65">
        <f>C190</f>
        <v>0</v>
      </c>
      <c r="D189" s="65">
        <f aca="true" t="shared" si="56" ref="D189:I190">D190</f>
        <v>0</v>
      </c>
      <c r="E189" s="65">
        <f t="shared" si="56"/>
        <v>0</v>
      </c>
      <c r="F189" s="65">
        <f t="shared" si="56"/>
        <v>0</v>
      </c>
      <c r="G189" s="65">
        <f t="shared" si="56"/>
        <v>0</v>
      </c>
      <c r="H189" s="65">
        <f t="shared" si="56"/>
        <v>0</v>
      </c>
      <c r="I189" s="65">
        <f t="shared" si="56"/>
        <v>0</v>
      </c>
    </row>
    <row r="190" spans="1:9" ht="15">
      <c r="A190" s="24" t="s">
        <v>418</v>
      </c>
      <c r="B190" s="52" t="s">
        <v>187</v>
      </c>
      <c r="C190" s="65">
        <f>C191</f>
        <v>0</v>
      </c>
      <c r="D190" s="65">
        <f t="shared" si="56"/>
        <v>0</v>
      </c>
      <c r="E190" s="65">
        <f t="shared" si="56"/>
        <v>0</v>
      </c>
      <c r="F190" s="65">
        <f t="shared" si="56"/>
        <v>0</v>
      </c>
      <c r="G190" s="65">
        <f t="shared" si="56"/>
        <v>0</v>
      </c>
      <c r="H190" s="65">
        <f t="shared" si="56"/>
        <v>0</v>
      </c>
      <c r="I190" s="65">
        <f t="shared" si="56"/>
        <v>0</v>
      </c>
    </row>
    <row r="191" spans="1:9" ht="30">
      <c r="A191" s="24" t="s">
        <v>419</v>
      </c>
      <c r="B191" s="52" t="s">
        <v>198</v>
      </c>
      <c r="C191" s="65">
        <f aca="true" t="shared" si="57" ref="C191:H191">C194</f>
        <v>0</v>
      </c>
      <c r="D191" s="65">
        <f t="shared" si="57"/>
        <v>0</v>
      </c>
      <c r="E191" s="65">
        <f t="shared" si="57"/>
        <v>0</v>
      </c>
      <c r="F191" s="65">
        <f t="shared" si="57"/>
        <v>0</v>
      </c>
      <c r="G191" s="65">
        <f t="shared" si="57"/>
        <v>0</v>
      </c>
      <c r="H191" s="65">
        <f t="shared" si="57"/>
        <v>0</v>
      </c>
      <c r="I191" s="65">
        <f>I194</f>
        <v>0</v>
      </c>
    </row>
    <row r="192" spans="1:9" ht="15">
      <c r="A192" s="24" t="s">
        <v>420</v>
      </c>
      <c r="B192" s="52" t="s">
        <v>209</v>
      </c>
      <c r="C192" s="65">
        <f>C193</f>
        <v>0</v>
      </c>
      <c r="D192" s="65">
        <f aca="true" t="shared" si="58" ref="D192:I193">D193</f>
        <v>0</v>
      </c>
      <c r="E192" s="65">
        <f t="shared" si="58"/>
        <v>0</v>
      </c>
      <c r="F192" s="65">
        <f t="shared" si="58"/>
        <v>0</v>
      </c>
      <c r="G192" s="65">
        <f t="shared" si="58"/>
        <v>0</v>
      </c>
      <c r="H192" s="65">
        <f t="shared" si="58"/>
        <v>0</v>
      </c>
      <c r="I192" s="65">
        <f t="shared" si="58"/>
        <v>0</v>
      </c>
    </row>
    <row r="193" spans="1:9" ht="15">
      <c r="A193" s="24" t="s">
        <v>418</v>
      </c>
      <c r="B193" s="52" t="s">
        <v>187</v>
      </c>
      <c r="C193" s="65">
        <f>C194</f>
        <v>0</v>
      </c>
      <c r="D193" s="65">
        <f t="shared" si="58"/>
        <v>0</v>
      </c>
      <c r="E193" s="65">
        <f t="shared" si="58"/>
        <v>0</v>
      </c>
      <c r="F193" s="65">
        <f t="shared" si="58"/>
        <v>0</v>
      </c>
      <c r="G193" s="65">
        <f t="shared" si="58"/>
        <v>0</v>
      </c>
      <c r="H193" s="65">
        <f t="shared" si="58"/>
        <v>0</v>
      </c>
      <c r="I193" s="65">
        <f t="shared" si="58"/>
        <v>0</v>
      </c>
    </row>
    <row r="194" spans="1:9" ht="30">
      <c r="A194" s="24" t="s">
        <v>418</v>
      </c>
      <c r="B194" s="53" t="s">
        <v>198</v>
      </c>
      <c r="C194" s="46"/>
      <c r="D194" s="57"/>
      <c r="E194" s="57"/>
      <c r="F194" s="57"/>
      <c r="G194" s="46"/>
      <c r="H194" s="46"/>
      <c r="I194" s="46"/>
    </row>
    <row r="195" spans="1:9" ht="15">
      <c r="A195" s="24" t="s">
        <v>418</v>
      </c>
      <c r="B195" s="52" t="s">
        <v>409</v>
      </c>
      <c r="C195" s="65">
        <f>C196</f>
        <v>0</v>
      </c>
      <c r="D195" s="65">
        <f aca="true" t="shared" si="59" ref="D195:I197">D196</f>
        <v>0</v>
      </c>
      <c r="E195" s="65">
        <f t="shared" si="59"/>
        <v>0</v>
      </c>
      <c r="F195" s="65">
        <f t="shared" si="59"/>
        <v>0</v>
      </c>
      <c r="G195" s="65">
        <f t="shared" si="59"/>
        <v>0</v>
      </c>
      <c r="H195" s="65">
        <f t="shared" si="59"/>
        <v>0</v>
      </c>
      <c r="I195" s="65">
        <f t="shared" si="59"/>
        <v>0</v>
      </c>
    </row>
    <row r="196" spans="1:9" ht="15">
      <c r="A196" s="24" t="s">
        <v>421</v>
      </c>
      <c r="B196" s="52" t="s">
        <v>413</v>
      </c>
      <c r="C196" s="65">
        <f>C197</f>
        <v>0</v>
      </c>
      <c r="D196" s="65">
        <f t="shared" si="59"/>
        <v>0</v>
      </c>
      <c r="E196" s="65">
        <f t="shared" si="59"/>
        <v>0</v>
      </c>
      <c r="F196" s="65">
        <f t="shared" si="59"/>
        <v>0</v>
      </c>
      <c r="G196" s="65">
        <f t="shared" si="59"/>
        <v>0</v>
      </c>
      <c r="H196" s="65">
        <f t="shared" si="59"/>
        <v>0</v>
      </c>
      <c r="I196" s="65">
        <f t="shared" si="59"/>
        <v>0</v>
      </c>
    </row>
    <row r="197" spans="1:9" ht="15">
      <c r="A197" s="24" t="s">
        <v>418</v>
      </c>
      <c r="B197" s="52" t="s">
        <v>422</v>
      </c>
      <c r="C197" s="65">
        <f>C198</f>
        <v>0</v>
      </c>
      <c r="D197" s="65">
        <f t="shared" si="59"/>
        <v>0</v>
      </c>
      <c r="E197" s="65">
        <f t="shared" si="59"/>
        <v>0</v>
      </c>
      <c r="F197" s="65">
        <f t="shared" si="59"/>
        <v>0</v>
      </c>
      <c r="G197" s="65">
        <f t="shared" si="59"/>
        <v>0</v>
      </c>
      <c r="H197" s="65">
        <f t="shared" si="59"/>
        <v>0</v>
      </c>
      <c r="I197" s="65">
        <f t="shared" si="59"/>
        <v>0</v>
      </c>
    </row>
    <row r="198" spans="1:9" ht="15">
      <c r="A198" s="24" t="s">
        <v>418</v>
      </c>
      <c r="B198" s="53" t="s">
        <v>423</v>
      </c>
      <c r="C198" s="46"/>
      <c r="D198" s="57"/>
      <c r="E198" s="57"/>
      <c r="F198" s="57"/>
      <c r="G198" s="46"/>
      <c r="H198" s="46"/>
      <c r="I198" s="46"/>
    </row>
    <row r="199" spans="2:8" ht="15">
      <c r="B199" s="110"/>
      <c r="C199" s="6"/>
      <c r="D199" s="111"/>
      <c r="E199" s="111"/>
      <c r="F199" s="111"/>
      <c r="G199" s="6"/>
      <c r="H199" s="6"/>
    </row>
    <row r="201" spans="2:7" ht="15.75">
      <c r="B201" s="104" t="s">
        <v>429</v>
      </c>
      <c r="C201" s="105"/>
      <c r="D201" s="105" t="s">
        <v>430</v>
      </c>
      <c r="E201" s="104"/>
      <c r="F201" s="106"/>
      <c r="G201" s="106" t="s">
        <v>431</v>
      </c>
    </row>
    <row r="202" spans="2:7" ht="15">
      <c r="B202" s="107" t="s">
        <v>432</v>
      </c>
      <c r="C202" s="108"/>
      <c r="D202" s="108" t="s">
        <v>433</v>
      </c>
      <c r="E202" s="107"/>
      <c r="F202" s="109"/>
      <c r="G202" s="109" t="s">
        <v>434</v>
      </c>
    </row>
  </sheetData>
  <sheetProtection/>
  <protectedRanges>
    <protectedRange sqref="B2:B3 C1:C3" name="Zonă1_1"/>
    <protectedRange sqref="B1" name="Zonă1_1_1_1_1_1"/>
  </protectedRanges>
  <printOptions horizontalCentered="1"/>
  <pageMargins left="0.75" right="0.75" top="0.21" bottom="0.18" header="0.17" footer="0.17"/>
  <pageSetup horizontalDpi="600" verticalDpi="600" orientation="portrait"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cp:lastPrinted>2019-06-27T12:39:37Z</cp:lastPrinted>
  <dcterms:created xsi:type="dcterms:W3CDTF">2019-03-12T07:53:46Z</dcterms:created>
  <dcterms:modified xsi:type="dcterms:W3CDTF">2019-07-10T06:19:05Z</dcterms:modified>
  <cp:category/>
  <cp:version/>
  <cp:contentType/>
  <cp:contentStatus/>
</cp:coreProperties>
</file>